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34" firstSheet="3" activeTab="3"/>
  </bookViews>
  <sheets>
    <sheet name="Инструкция по заполнению" sheetId="1" r:id="rId1"/>
    <sheet name="Ведомость 5кл. (юн.)" sheetId="2" r:id="rId2"/>
    <sheet name="Ведомость 5кл. (дев)" sheetId="3" r:id="rId3"/>
    <sheet name="Ведомость 6кл. (юн.)" sheetId="4" r:id="rId4"/>
    <sheet name="Ведомость 6кл. (дев.)" sheetId="5" r:id="rId5"/>
    <sheet name="Ведомость 7кл. (юн.)" sheetId="6" r:id="rId6"/>
    <sheet name="Ведомость 7кл. (дев.)" sheetId="7" r:id="rId7"/>
    <sheet name="Ведомость 8кл. (юн.)" sheetId="8" r:id="rId8"/>
    <sheet name="Ведомость 8кл. (дев.)" sheetId="9" r:id="rId9"/>
    <sheet name="Ведомость 9кл. (юн.)" sheetId="10" r:id="rId10"/>
    <sheet name="Ведомость 9кл. (дев.)" sheetId="11" r:id="rId11"/>
    <sheet name="Ведомость 10кл. (юн.)" sheetId="12" r:id="rId12"/>
    <sheet name="Ведомость 10кл. (дев.)" sheetId="13" r:id="rId13"/>
    <sheet name="Ведомость 11кл. (юн.)" sheetId="14" r:id="rId14"/>
    <sheet name="Ведомость 11кл. (дев.)" sheetId="15" r:id="rId15"/>
    <sheet name="Итоговый протокол" sheetId="16" r:id="rId16"/>
    <sheet name="Статистика" sheetId="17" r:id="rId17"/>
  </sheets>
  <externalReferences>
    <externalReference r:id="rId20"/>
    <externalReference r:id="rId21"/>
  </externalReferences>
  <definedNames>
    <definedName name="_xlfn.IFERROR" hidden="1">#NAME?</definedName>
    <definedName name="Пол">'[1]Справочник'!$B$2:$B$3</definedName>
  </definedNames>
  <calcPr fullCalcOnLoad="1"/>
</workbook>
</file>

<file path=xl/sharedStrings.xml><?xml version="1.0" encoding="utf-8"?>
<sst xmlns="http://schemas.openxmlformats.org/spreadsheetml/2006/main" count="2803" uniqueCount="668">
  <si>
    <t>Фамилия</t>
  </si>
  <si>
    <t>Имя</t>
  </si>
  <si>
    <t>Отчество</t>
  </si>
  <si>
    <t>№ п/п</t>
  </si>
  <si>
    <t>Сумма баллов</t>
  </si>
  <si>
    <t>Критерии</t>
  </si>
  <si>
    <t>место</t>
  </si>
  <si>
    <t>ВЕДОМОСТЬ</t>
  </si>
  <si>
    <t xml:space="preserve">результатов проверки олимпиадных работ по </t>
  </si>
  <si>
    <t>класс</t>
  </si>
  <si>
    <t>Получено для проверки:</t>
  </si>
  <si>
    <t>работ</t>
  </si>
  <si>
    <t>Дата:</t>
  </si>
  <si>
    <t>Проверяли:</t>
  </si>
  <si>
    <t>Оценки занесены в ведомость</t>
  </si>
  <si>
    <t>Председатель жюри:</t>
  </si>
  <si>
    <t>Члены жюри:</t>
  </si>
  <si>
    <t>1. Открыть лист данного файла "Ведомость"</t>
  </si>
  <si>
    <t>Для заполнения ведомости результатов проверки олимпиадных работ необходимо:</t>
  </si>
  <si>
    <t>Уважаемые коллеги!</t>
  </si>
  <si>
    <t>Теоретический блок</t>
  </si>
  <si>
    <t>9 (юноши)</t>
  </si>
  <si>
    <t>10 (юноши)</t>
  </si>
  <si>
    <t>11 (юноши)</t>
  </si>
  <si>
    <t>7 (юноши)</t>
  </si>
  <si>
    <t>7 (девушки)</t>
  </si>
  <si>
    <t>8 (девушки)</t>
  </si>
  <si>
    <t>9 (девушки)</t>
  </si>
  <si>
    <t>10 (девушки)</t>
  </si>
  <si>
    <t>11 (девушки)</t>
  </si>
  <si>
    <t>5 (девушки)</t>
  </si>
  <si>
    <t>ВСЕГО человек</t>
  </si>
  <si>
    <t>5 - е   классы ( девушки)</t>
  </si>
  <si>
    <t>ответственный:</t>
  </si>
  <si>
    <t>тел. 89215407200</t>
  </si>
  <si>
    <t>Сытник Сергей Иаванович</t>
  </si>
  <si>
    <t>7 - е   классы ( юноши)</t>
  </si>
  <si>
    <t>9 - е   классы ( девушки)</t>
  </si>
  <si>
    <t>10 - е   классы ( девушки)</t>
  </si>
  <si>
    <t>11 - е   классы ( девушки)</t>
  </si>
  <si>
    <t>ЗАЯВКА</t>
  </si>
  <si>
    <r>
      <t>К соревнованиям допустить ________ человек</t>
    </r>
    <r>
      <rPr>
        <i/>
        <sz val="13"/>
        <color indexed="8"/>
        <rFont val="Times New Roman"/>
        <family val="1"/>
      </rPr>
      <t xml:space="preserve">  </t>
    </r>
  </si>
  <si>
    <t>Правильность данных именного списка заверяю:</t>
  </si>
  <si>
    <t>«___»___________20___ г.</t>
  </si>
  <si>
    <r>
      <t>*</t>
    </r>
    <r>
      <rPr>
        <sz val="8"/>
        <color indexed="8"/>
        <rFont val="Times New Roman"/>
        <family val="1"/>
      </rPr>
      <t xml:space="preserve">В заявке напротив фамилии каждого участника необходимо наличие подписи и личной печати мед. работника, проводящего заключительный допуск к соревнованиям. </t>
    </r>
  </si>
  <si>
    <t>2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</si>
  <si>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</si>
  <si>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 проведении школьного этапа Всероссийской олимпиады школьников  по предмету физическая культура   </t>
  </si>
  <si>
    <t>7 - е   классы ( девушки)</t>
  </si>
  <si>
    <t>9 - е   классы ( юноши)</t>
  </si>
  <si>
    <t>5 класс (юноши) %</t>
  </si>
  <si>
    <t>5 класс (девушки)%</t>
  </si>
  <si>
    <t>6 класс (юноши)%</t>
  </si>
  <si>
    <t>6 класс (девушки)%</t>
  </si>
  <si>
    <t>7класс (юноши)%</t>
  </si>
  <si>
    <t>7класс (девушки)%</t>
  </si>
  <si>
    <t>8класс (юноши)%</t>
  </si>
  <si>
    <t>8класс (девушки)%</t>
  </si>
  <si>
    <t>9 класс (юноши)%</t>
  </si>
  <si>
    <t>9 класс (девушки)%</t>
  </si>
  <si>
    <t>10 класс (юноши)%</t>
  </si>
  <si>
    <t>10класс (девушки)%</t>
  </si>
  <si>
    <t>11 класс (юноши)%</t>
  </si>
  <si>
    <t>11 класс (девушки)%</t>
  </si>
  <si>
    <t>%</t>
  </si>
  <si>
    <t>ВСЕГО человек                   %</t>
  </si>
  <si>
    <t>Допуск врача</t>
  </si>
  <si>
    <t>балл</t>
  </si>
  <si>
    <t>5 (юноши)</t>
  </si>
  <si>
    <t>пол</t>
  </si>
  <si>
    <t>8 (юноши)</t>
  </si>
  <si>
    <t>ж</t>
  </si>
  <si>
    <t>м</t>
  </si>
  <si>
    <t>Рейтинг</t>
  </si>
  <si>
    <t>Заявка заверяется подписью заведующего МАОУ и печатью учреждения</t>
  </si>
  <si>
    <t>5 А</t>
  </si>
  <si>
    <t>5 В</t>
  </si>
  <si>
    <t>5 Г</t>
  </si>
  <si>
    <t>Иванович</t>
  </si>
  <si>
    <t>Сергей</t>
  </si>
  <si>
    <t>6 А</t>
  </si>
  <si>
    <t>Дата рожд.</t>
  </si>
  <si>
    <t>Практический блок</t>
  </si>
  <si>
    <t>Сытник</t>
  </si>
  <si>
    <t xml:space="preserve">физической культуре </t>
  </si>
  <si>
    <t>2. Вводим информацию об участниках олимпиады (щелкаем левой клавишей мыши в соответствующую ячейку, вводим информацию, нажимаем ENTER) МОЖНО КОПИРОВАТЬ из эл.жур. И вставить в соответствующие ячейки</t>
  </si>
  <si>
    <t>3. Проведя тестирование вводим результаты:</t>
  </si>
  <si>
    <t xml:space="preserve"> в ячейки желтого цвета - информацию из журнала</t>
  </si>
  <si>
    <t>в ячейки зеленого цвета (столбец "1") - баллы по теории (по правильным ответам и соответствию условиям оценивания)</t>
  </si>
  <si>
    <t>4. После внесения результатов в общей ведомости проводим "сортировку" по полу, столбец "пол" "М"</t>
  </si>
  <si>
    <t>выделяем область сортировки: все строки по списку участников</t>
  </si>
  <si>
    <t>"сортировка и фильтр" - "сортировать по…столбец М" "ОК"</t>
  </si>
  <si>
    <t>ПРИМЕР ЗАПОЛНЕНИЯ</t>
  </si>
  <si>
    <t>6.В ведомости по полу визуально определяем лучший показатель времени (меньше-лучше)  столбца "2"и меняем формулу в первой ячейке ячейки "балл"</t>
  </si>
  <si>
    <r>
      <t xml:space="preserve">формула ячейки "балл" теория  </t>
    </r>
    <r>
      <rPr>
        <b/>
        <sz val="12"/>
        <rFont val="Arial"/>
        <family val="2"/>
      </rPr>
      <t>=40*G13/25</t>
    </r>
    <r>
      <rPr>
        <sz val="12"/>
        <rFont val="Arial"/>
        <family val="2"/>
      </rPr>
      <t xml:space="preserve">, </t>
    </r>
    <r>
      <rPr>
        <sz val="10"/>
        <rFont val="Arial"/>
        <family val="2"/>
      </rPr>
      <t>где 40 максимальное количество баллов (теор.блок), G13 - результат участника, 25 - максимальное количество очков за ответы</t>
    </r>
  </si>
  <si>
    <t>в ячейки голубого цвета (столбец "2") - время через запятую до сотых(до запятой: минуты, после десятые и сотые)</t>
  </si>
  <si>
    <t>5.Выделяем область всех участников олимпиады , копируем и вставить в ведомость согласно полу</t>
  </si>
  <si>
    <t>Это же действие выполняем в следующей ведомости</t>
  </si>
  <si>
    <r>
      <t>место 60*</t>
    </r>
    <r>
      <rPr>
        <b/>
        <sz val="10"/>
        <rFont val="Arial"/>
        <family val="2"/>
      </rPr>
      <t>1,42</t>
    </r>
    <r>
      <rPr>
        <sz val="10"/>
        <rFont val="Arial"/>
        <family val="2"/>
      </rPr>
      <t>/I13 пишем  60*</t>
    </r>
    <r>
      <rPr>
        <b/>
        <sz val="10"/>
        <rFont val="Arial"/>
        <family val="2"/>
      </rPr>
      <t>0,52</t>
    </r>
    <r>
      <rPr>
        <sz val="10"/>
        <rFont val="Arial"/>
        <family val="2"/>
      </rPr>
      <t xml:space="preserve">/I13 (это согласно примеру, у Вас будут другие результаты) и установив курсор в эту ячейку и нажав(не отпуская) левой клавишей мыши в правом нижнем углу точку, растягиваем действие формулы по всему стобцу </t>
    </r>
  </si>
  <si>
    <t>8 А</t>
  </si>
  <si>
    <t>9 А</t>
  </si>
  <si>
    <t>10 А</t>
  </si>
  <si>
    <t>11 А</t>
  </si>
  <si>
    <t>6 (юноши)</t>
  </si>
  <si>
    <t>6 (девушки)</t>
  </si>
  <si>
    <t>7. Производим сортировку, выделяя в соответствущей ведомости всех участников, по "сумма баллов" столбец К, по убыванию</t>
  </si>
  <si>
    <t>Выявляем бодедителя, призеров(2,3)и проставляем в рейтинг последовательно</t>
  </si>
  <si>
    <t>8. Итоговый протокол формируется автоматически (обязательно проверяйте все внесеные данные)</t>
  </si>
  <si>
    <t>ВСЕМ УДАЧИ!</t>
  </si>
  <si>
    <t>5 - е   классы ( юноши)</t>
  </si>
  <si>
    <t>6 - е   классы ( юноши)</t>
  </si>
  <si>
    <t>6 - е   классы ( девушки)</t>
  </si>
  <si>
    <t>8 - е   классы ( юноши)</t>
  </si>
  <si>
    <t>8 - е   классы ( девушки)</t>
  </si>
  <si>
    <t>9- е   классы ( юноши)</t>
  </si>
  <si>
    <t>10 - е   классы ( юноши)</t>
  </si>
  <si>
    <t>11 - е   классы ( юноши)</t>
  </si>
  <si>
    <t>Призер мун.этапа 2022-2023</t>
  </si>
  <si>
    <t>Победитель  шк.этапа</t>
  </si>
  <si>
    <t>Победитель мун.этапа 2022-2023</t>
  </si>
  <si>
    <t>Директор МАОУ "СОШ № 17"_________  /Аксёнова Т.А./        М.П.</t>
  </si>
  <si>
    <t>Сопровождающий ____________ /_____________________/</t>
  </si>
  <si>
    <t>на участие  в Всероссийской Олимпиаде школьников (муниципальный этап) по физической культуре  в параллелям 7-8 классов от МАОУ «Средняя общеобразовательная школа №17» в 2023-2024 учебном году г.Череповец</t>
  </si>
  <si>
    <t>на участие  в Всероссийской Олимпиаде школьников (муниципальный этап) по физической культуре  в параллелям 11 классов от МАОУ «Средняя общеобразовательная школа №17» в 2023-2024 учебном году г.Череповец</t>
  </si>
  <si>
    <t>9. Статистика формируется автоматически (является внутренним документом) и актуально только при внесенном в полном объеме контингенте учащихся школы с 5-го  по 11-й класс</t>
  </si>
  <si>
    <t>Победитель</t>
  </si>
  <si>
    <t>Призер</t>
  </si>
  <si>
    <t>В ведомость</t>
  </si>
  <si>
    <t>Алексеенко</t>
  </si>
  <si>
    <t>Алиева</t>
  </si>
  <si>
    <t>Белов</t>
  </si>
  <si>
    <t>Великанов</t>
  </si>
  <si>
    <t>Дубовиков</t>
  </si>
  <si>
    <t>Казымова</t>
  </si>
  <si>
    <t>Кучерихина</t>
  </si>
  <si>
    <t>Матюханова</t>
  </si>
  <si>
    <t>Мурашко</t>
  </si>
  <si>
    <t>Никитин</t>
  </si>
  <si>
    <t>Новикова</t>
  </si>
  <si>
    <t>Полыскин</t>
  </si>
  <si>
    <t>Попов</t>
  </si>
  <si>
    <t>Сиротина</t>
  </si>
  <si>
    <t>Смирнова</t>
  </si>
  <si>
    <t>Фомичёва</t>
  </si>
  <si>
    <t>Хусанова</t>
  </si>
  <si>
    <t>Чебарицина</t>
  </si>
  <si>
    <t>Шестакова</t>
  </si>
  <si>
    <t>Эшов</t>
  </si>
  <si>
    <t>Эшова</t>
  </si>
  <si>
    <t>Яблокова</t>
  </si>
  <si>
    <t>Илья</t>
  </si>
  <si>
    <t>Захра</t>
  </si>
  <si>
    <t>Дмитрий</t>
  </si>
  <si>
    <t>Артём</t>
  </si>
  <si>
    <t>Данил</t>
  </si>
  <si>
    <t>Тамила</t>
  </si>
  <si>
    <t>Анастасия</t>
  </si>
  <si>
    <t>Ксения</t>
  </si>
  <si>
    <t>Екатерина</t>
  </si>
  <si>
    <t>Арина</t>
  </si>
  <si>
    <t>Виктория</t>
  </si>
  <si>
    <t>Даниил</t>
  </si>
  <si>
    <t>Николай</t>
  </si>
  <si>
    <t>Кристина</t>
  </si>
  <si>
    <t>Семён</t>
  </si>
  <si>
    <t>Матвей</t>
  </si>
  <si>
    <t>Таисия</t>
  </si>
  <si>
    <t>Милана</t>
  </si>
  <si>
    <t>Рухшона</t>
  </si>
  <si>
    <t>Виталина</t>
  </si>
  <si>
    <t>Карина</t>
  </si>
  <si>
    <t>Санджарбек</t>
  </si>
  <si>
    <t>Нафиса</t>
  </si>
  <si>
    <t>Алиса</t>
  </si>
  <si>
    <t>Владимирович</t>
  </si>
  <si>
    <t>Абдурахмангаджиевна</t>
  </si>
  <si>
    <t>Дмитриевич</t>
  </si>
  <si>
    <t>Романович</t>
  </si>
  <si>
    <t>Маисовна</t>
  </si>
  <si>
    <t>Ильинична</t>
  </si>
  <si>
    <t>Романовна</t>
  </si>
  <si>
    <t>Антоновна</t>
  </si>
  <si>
    <t>Максимович</t>
  </si>
  <si>
    <t>Анатольевич</t>
  </si>
  <si>
    <t>Дмитриевна</t>
  </si>
  <si>
    <t>Сергеевич</t>
  </si>
  <si>
    <t>Александрович</t>
  </si>
  <si>
    <t>Николаевна</t>
  </si>
  <si>
    <t>Викторовна</t>
  </si>
  <si>
    <t>Павловна</t>
  </si>
  <si>
    <t>Данииловна</t>
  </si>
  <si>
    <t>Александровна</t>
  </si>
  <si>
    <t>Шухрат кизи</t>
  </si>
  <si>
    <t>Васильевна</t>
  </si>
  <si>
    <t>Владимировна</t>
  </si>
  <si>
    <t>Шерматжонович</t>
  </si>
  <si>
    <t>Шарматжоновна</t>
  </si>
  <si>
    <t>Алексеевна</t>
  </si>
  <si>
    <t>01.09.2009</t>
  </si>
  <si>
    <t>02.08.2009</t>
  </si>
  <si>
    <t>09.08.2007</t>
  </si>
  <si>
    <t>30.11.2008</t>
  </si>
  <si>
    <t>24.08.2009</t>
  </si>
  <si>
    <t>22.08.2009</t>
  </si>
  <si>
    <t>21.05.2009</t>
  </si>
  <si>
    <t>18.12.2008</t>
  </si>
  <si>
    <t>14.07.2009</t>
  </si>
  <si>
    <t>04.10.2008</t>
  </si>
  <si>
    <t>05.12.2008</t>
  </si>
  <si>
    <t>06.06.2009</t>
  </si>
  <si>
    <t>09.08.2009</t>
  </si>
  <si>
    <t>8 Б</t>
  </si>
  <si>
    <t>08.12.2008</t>
  </si>
  <si>
    <t>29.11.2008</t>
  </si>
  <si>
    <t>27.01.2009</t>
  </si>
  <si>
    <t>21.02.2009</t>
  </si>
  <si>
    <t>03.06.2009</t>
  </si>
  <si>
    <t>03.07.2009</t>
  </si>
  <si>
    <t>Афанасьев</t>
  </si>
  <si>
    <t>Михаил</t>
  </si>
  <si>
    <t>26.112008</t>
  </si>
  <si>
    <t>8А</t>
  </si>
  <si>
    <t>12.09.2007</t>
  </si>
  <si>
    <t>Шишов</t>
  </si>
  <si>
    <t>Никита</t>
  </si>
  <si>
    <t>Вячеславович</t>
  </si>
  <si>
    <t>Колокольцев</t>
  </si>
  <si>
    <t>Бабошкина</t>
  </si>
  <si>
    <t>Мария</t>
  </si>
  <si>
    <t>21.12.2009</t>
  </si>
  <si>
    <t>Денисова</t>
  </si>
  <si>
    <t>Алёна</t>
  </si>
  <si>
    <t>Курашева</t>
  </si>
  <si>
    <t>Сергеевна</t>
  </si>
  <si>
    <t>Синицына</t>
  </si>
  <si>
    <t>Александра</t>
  </si>
  <si>
    <t>Евгеньевна</t>
  </si>
  <si>
    <t>13.11.2008</t>
  </si>
  <si>
    <t>Рулева</t>
  </si>
  <si>
    <t>Ивановна</t>
  </si>
  <si>
    <t>20.11.2008</t>
  </si>
  <si>
    <t>8В</t>
  </si>
  <si>
    <t>Оскина</t>
  </si>
  <si>
    <t>Анна</t>
  </si>
  <si>
    <t>06.01.2009</t>
  </si>
  <si>
    <t>Лыкова</t>
  </si>
  <si>
    <t>Татьяна</t>
  </si>
  <si>
    <t>Юрьевна</t>
  </si>
  <si>
    <t>27.08.2008</t>
  </si>
  <si>
    <t>Дегутене</t>
  </si>
  <si>
    <t>Алина</t>
  </si>
  <si>
    <t>17.01.2009</t>
  </si>
  <si>
    <t>Шашерин</t>
  </si>
  <si>
    <t>Дабижа</t>
  </si>
  <si>
    <t>Милена</t>
  </si>
  <si>
    <t>Максимовна</t>
  </si>
  <si>
    <t>15.06.2009</t>
  </si>
  <si>
    <t>8Б</t>
  </si>
  <si>
    <t>Зимина Е.В.</t>
  </si>
  <si>
    <t>Андреев</t>
  </si>
  <si>
    <t>Евгеньевич</t>
  </si>
  <si>
    <t>Богданов</t>
  </si>
  <si>
    <t>Артем</t>
  </si>
  <si>
    <t>Олегович</t>
  </si>
  <si>
    <t>Бокарева</t>
  </si>
  <si>
    <t>Елена</t>
  </si>
  <si>
    <t>Вдовичева</t>
  </si>
  <si>
    <t>Вересов</t>
  </si>
  <si>
    <t>Воропаева</t>
  </si>
  <si>
    <t>Софья</t>
  </si>
  <si>
    <t>Михайловна</t>
  </si>
  <si>
    <t>Дудников</t>
  </si>
  <si>
    <t>Тихон</t>
  </si>
  <si>
    <t>Евстигнеев</t>
  </si>
  <si>
    <t>Калинич</t>
  </si>
  <si>
    <t>Михайлович</t>
  </si>
  <si>
    <t>Колоскова</t>
  </si>
  <si>
    <t>Ангелина</t>
  </si>
  <si>
    <t>Коротаев</t>
  </si>
  <si>
    <t>Кирилл</t>
  </si>
  <si>
    <t>Марова</t>
  </si>
  <si>
    <t>Павловцев</t>
  </si>
  <si>
    <t>Решеткин</t>
  </si>
  <si>
    <t>Максим</t>
  </si>
  <si>
    <t>Федоров</t>
  </si>
  <si>
    <t>Алексей</t>
  </si>
  <si>
    <t>Денисович</t>
  </si>
  <si>
    <t>Ященко</t>
  </si>
  <si>
    <t>Виктор</t>
  </si>
  <si>
    <t>Эдуардович</t>
  </si>
  <si>
    <t>Щербакова</t>
  </si>
  <si>
    <t>Вероника</t>
  </si>
  <si>
    <t>Некрасова</t>
  </si>
  <si>
    <t>Румянцева</t>
  </si>
  <si>
    <t>Владислава</t>
  </si>
  <si>
    <t>Шадрина</t>
  </si>
  <si>
    <t>Андреевна</t>
  </si>
  <si>
    <t>Анисимов</t>
  </si>
  <si>
    <t>Русланович</t>
  </si>
  <si>
    <t>Баранов</t>
  </si>
  <si>
    <t>Егор</t>
  </si>
  <si>
    <t>Николаевич</t>
  </si>
  <si>
    <t>Рустамов</t>
  </si>
  <si>
    <t>Алединович</t>
  </si>
  <si>
    <t>Бородина</t>
  </si>
  <si>
    <t>Диана</t>
  </si>
  <si>
    <t>Давыденкова</t>
  </si>
  <si>
    <t>Юлия</t>
  </si>
  <si>
    <t>Демина</t>
  </si>
  <si>
    <t>Валерьевна</t>
  </si>
  <si>
    <t>Дибирова</t>
  </si>
  <si>
    <t>Полина</t>
  </si>
  <si>
    <t>Вячеславовна</t>
  </si>
  <si>
    <t>Заводчикова</t>
  </si>
  <si>
    <t>Иванова</t>
  </si>
  <si>
    <t>Ирина</t>
  </si>
  <si>
    <t>Ульяна</t>
  </si>
  <si>
    <t>Игнатенко</t>
  </si>
  <si>
    <t>Викторович</t>
  </si>
  <si>
    <t>Колесова</t>
  </si>
  <si>
    <t>Куклина</t>
  </si>
  <si>
    <t>Ольга</t>
  </si>
  <si>
    <t>Львова</t>
  </si>
  <si>
    <t>Артемовна</t>
  </si>
  <si>
    <t>Молчанова</t>
  </si>
  <si>
    <t>Лина</t>
  </si>
  <si>
    <t>Дарья</t>
  </si>
  <si>
    <t>Окунева</t>
  </si>
  <si>
    <t>Василиса</t>
  </si>
  <si>
    <t>Райкова</t>
  </si>
  <si>
    <t>Марина</t>
  </si>
  <si>
    <t>Рябинина</t>
  </si>
  <si>
    <t>Камина</t>
  </si>
  <si>
    <t>Сараева</t>
  </si>
  <si>
    <t>Олеговна</t>
  </si>
  <si>
    <t>Абрамов</t>
  </si>
  <si>
    <t>Роман</t>
  </si>
  <si>
    <t>Атамогланова</t>
  </si>
  <si>
    <t>Айгюн</t>
  </si>
  <si>
    <t>Исрафиловна</t>
  </si>
  <si>
    <t>Лейла</t>
  </si>
  <si>
    <t>Исрафил кызы</t>
  </si>
  <si>
    <t>Грецкая</t>
  </si>
  <si>
    <t>Валерия</t>
  </si>
  <si>
    <t>Дроздов</t>
  </si>
  <si>
    <t>Василий</t>
  </si>
  <si>
    <t>Закиева</t>
  </si>
  <si>
    <t>Борисовна</t>
  </si>
  <si>
    <t>София</t>
  </si>
  <si>
    <t>Измайлов</t>
  </si>
  <si>
    <t>Ислам</t>
  </si>
  <si>
    <t>Тимерланович</t>
  </si>
  <si>
    <t>Изотова</t>
  </si>
  <si>
    <t>Кутузова</t>
  </si>
  <si>
    <t>Кира</t>
  </si>
  <si>
    <t>Лаврова</t>
  </si>
  <si>
    <t>Эмилия</t>
  </si>
  <si>
    <t>Игоревна</t>
  </si>
  <si>
    <t>Лебедева</t>
  </si>
  <si>
    <t>Петрова</t>
  </si>
  <si>
    <t>Сафронова</t>
  </si>
  <si>
    <t>Ася</t>
  </si>
  <si>
    <t>Канев</t>
  </si>
  <si>
    <t>Владислав</t>
  </si>
  <si>
    <t>Витальевич</t>
  </si>
  <si>
    <t>Кузнецов</t>
  </si>
  <si>
    <t>Алексеевич</t>
  </si>
  <si>
    <t>Меркулов</t>
  </si>
  <si>
    <t>Елисей</t>
  </si>
  <si>
    <t>Орлов</t>
  </si>
  <si>
    <t>Периханян</t>
  </si>
  <si>
    <t>Самвел</t>
  </si>
  <si>
    <t>Арменович</t>
  </si>
  <si>
    <t>Александр</t>
  </si>
  <si>
    <t>Рудич</t>
  </si>
  <si>
    <t>Артур</t>
  </si>
  <si>
    <t>Третьяков</t>
  </si>
  <si>
    <t>Якушев</t>
  </si>
  <si>
    <t>Фёдор</t>
  </si>
  <si>
    <t>Лисуткина</t>
  </si>
  <si>
    <t>Илона</t>
  </si>
  <si>
    <t>Шлейченко</t>
  </si>
  <si>
    <t>Тимофеевна</t>
  </si>
  <si>
    <t>Казанцева</t>
  </si>
  <si>
    <t>Сахаров</t>
  </si>
  <si>
    <t>Геннадьевич</t>
  </si>
  <si>
    <t>Кетов</t>
  </si>
  <si>
    <t>Яковлев</t>
  </si>
  <si>
    <t>Селемянкин</t>
  </si>
  <si>
    <t>Борисенко</t>
  </si>
  <si>
    <t>Андрей</t>
  </si>
  <si>
    <t>Константинович</t>
  </si>
  <si>
    <t>Жовницкий</t>
  </si>
  <si>
    <t>Илатовский</t>
  </si>
  <si>
    <t>Арсений</t>
  </si>
  <si>
    <t>Павлович</t>
  </si>
  <si>
    <t>Митюшкин</t>
  </si>
  <si>
    <t>Гладышев</t>
  </si>
  <si>
    <t>Проворов</t>
  </si>
  <si>
    <t>Анатолий</t>
  </si>
  <si>
    <t>Вискова</t>
  </si>
  <si>
    <t>Ника</t>
  </si>
  <si>
    <t>Дурнева</t>
  </si>
  <si>
    <t>Вадимовна</t>
  </si>
  <si>
    <t>Ежелева</t>
  </si>
  <si>
    <t>Евгения</t>
  </si>
  <si>
    <t>Шевердякова</t>
  </si>
  <si>
    <t>Кирилловна</t>
  </si>
  <si>
    <t>Тетеревлева</t>
  </si>
  <si>
    <t>Тихомирова</t>
  </si>
  <si>
    <t>Елизавета</t>
  </si>
  <si>
    <t>Маковеева</t>
  </si>
  <si>
    <t>Маргарита</t>
  </si>
  <si>
    <t>Погорелая</t>
  </si>
  <si>
    <t>Владлена</t>
  </si>
  <si>
    <t>Губина</t>
  </si>
  <si>
    <t>9Б</t>
  </si>
  <si>
    <t>9В</t>
  </si>
  <si>
    <t>9 Б</t>
  </si>
  <si>
    <t>Калинин</t>
  </si>
  <si>
    <t>Антон</t>
  </si>
  <si>
    <t>Нерознак</t>
  </si>
  <si>
    <t>Токарев</t>
  </si>
  <si>
    <t>Денис</t>
  </si>
  <si>
    <t>Хлыбов</t>
  </si>
  <si>
    <t>Карачёв</t>
  </si>
  <si>
    <t>Киселев</t>
  </si>
  <si>
    <t>Глеб</t>
  </si>
  <si>
    <t>Кокошников</t>
  </si>
  <si>
    <t>Кузичев</t>
  </si>
  <si>
    <t>Тимофей</t>
  </si>
  <si>
    <t>Марешенкова</t>
  </si>
  <si>
    <t>Медведева</t>
  </si>
  <si>
    <t>Нестеренко</t>
  </si>
  <si>
    <t>Мокеева</t>
  </si>
  <si>
    <t>Поварова</t>
  </si>
  <si>
    <t>Пятых</t>
  </si>
  <si>
    <t>Соколова</t>
  </si>
  <si>
    <t>Шишова</t>
  </si>
  <si>
    <t>Дарьяна</t>
  </si>
  <si>
    <t>Алипова</t>
  </si>
  <si>
    <t>Жаркова</t>
  </si>
  <si>
    <t>Парменова</t>
  </si>
  <si>
    <t>Хажиматова</t>
  </si>
  <si>
    <t>Раёна</t>
  </si>
  <si>
    <t>Элмурадбековна</t>
  </si>
  <si>
    <t>Цветкова</t>
  </si>
  <si>
    <t>6В</t>
  </si>
  <si>
    <t>6Б</t>
  </si>
  <si>
    <t>Потемина</t>
  </si>
  <si>
    <t xml:space="preserve">Алиса </t>
  </si>
  <si>
    <t>Безгин</t>
  </si>
  <si>
    <t>Шиловская</t>
  </si>
  <si>
    <t xml:space="preserve">Алина </t>
  </si>
  <si>
    <t>Скулина</t>
  </si>
  <si>
    <t>Светлана</t>
  </si>
  <si>
    <t>Глазунов</t>
  </si>
  <si>
    <t>Ветошина</t>
  </si>
  <si>
    <t>Демидова</t>
  </si>
  <si>
    <t>Руслановна</t>
  </si>
  <si>
    <t>Ковальчук</t>
  </si>
  <si>
    <t>Витальевна</t>
  </si>
  <si>
    <t>Доронин</t>
  </si>
  <si>
    <t>Кожевникова</t>
  </si>
  <si>
    <t>Евгегия</t>
  </si>
  <si>
    <t>Пую</t>
  </si>
  <si>
    <t>Гусева</t>
  </si>
  <si>
    <t>Мирослава</t>
  </si>
  <si>
    <t xml:space="preserve">Морозов </t>
  </si>
  <si>
    <t>Пузаткин</t>
  </si>
  <si>
    <t>Сорокина</t>
  </si>
  <si>
    <t>Быстров</t>
  </si>
  <si>
    <t>Грозных</t>
  </si>
  <si>
    <t>Кубасов</t>
  </si>
  <si>
    <t>Макар</t>
  </si>
  <si>
    <t>Дружинин</t>
  </si>
  <si>
    <t>Валерьевич</t>
  </si>
  <si>
    <t>Рогов</t>
  </si>
  <si>
    <t>Андреевич</t>
  </si>
  <si>
    <t>Соболев</t>
  </si>
  <si>
    <t>Горелин</t>
  </si>
  <si>
    <t>Владиславович</t>
  </si>
  <si>
    <t>Ильич</t>
  </si>
  <si>
    <t>Новгородцев</t>
  </si>
  <si>
    <t>Вахтомин</t>
  </si>
  <si>
    <t>Артурович</t>
  </si>
  <si>
    <t>Суслов</t>
  </si>
  <si>
    <t>Буров</t>
  </si>
  <si>
    <t>Григорян</t>
  </si>
  <si>
    <t>Каренович</t>
  </si>
  <si>
    <t>Балашов</t>
  </si>
  <si>
    <t xml:space="preserve">Симанов </t>
  </si>
  <si>
    <t xml:space="preserve">Иван </t>
  </si>
  <si>
    <t>Красушкин</t>
  </si>
  <si>
    <t>Савелий</t>
  </si>
  <si>
    <t>Ростиславович</t>
  </si>
  <si>
    <t>Корнев</t>
  </si>
  <si>
    <t>Евгений</t>
  </si>
  <si>
    <t>Юрьевич</t>
  </si>
  <si>
    <t>Заварин</t>
  </si>
  <si>
    <t>Углецов</t>
  </si>
  <si>
    <t xml:space="preserve">Евгеньевич </t>
  </si>
  <si>
    <t>Маковеев</t>
  </si>
  <si>
    <t>Георгадзе</t>
  </si>
  <si>
    <t>Демид</t>
  </si>
  <si>
    <t>Темурович</t>
  </si>
  <si>
    <t>Ловцов</t>
  </si>
  <si>
    <t>Васильевия</t>
  </si>
  <si>
    <t>Кешабян</t>
  </si>
  <si>
    <t>Дамир</t>
  </si>
  <si>
    <t>Элиевич</t>
  </si>
  <si>
    <t>Калякин</t>
  </si>
  <si>
    <t>Губин</t>
  </si>
  <si>
    <t>Петрунин</t>
  </si>
  <si>
    <t xml:space="preserve">Семиков </t>
  </si>
  <si>
    <t xml:space="preserve">Вахрин </t>
  </si>
  <si>
    <t xml:space="preserve">Лобачев </t>
  </si>
  <si>
    <t xml:space="preserve">Клишин </t>
  </si>
  <si>
    <t xml:space="preserve">Максим </t>
  </si>
  <si>
    <t>Анреевич</t>
  </si>
  <si>
    <t>Суворов</t>
  </si>
  <si>
    <t xml:space="preserve">Кетов </t>
  </si>
  <si>
    <t>Киреев</t>
  </si>
  <si>
    <t>Склянин</t>
  </si>
  <si>
    <t>Константин</t>
  </si>
  <si>
    <t xml:space="preserve">Ефимов </t>
  </si>
  <si>
    <t xml:space="preserve">Смирнов </t>
  </si>
  <si>
    <t>Павел</t>
  </si>
  <si>
    <t>Ганин</t>
  </si>
  <si>
    <t>Путников</t>
  </si>
  <si>
    <t>Ромичев</t>
  </si>
  <si>
    <t>Романов</t>
  </si>
  <si>
    <t xml:space="preserve">Галеев </t>
  </si>
  <si>
    <t>Власов</t>
  </si>
  <si>
    <t>Миронов</t>
  </si>
  <si>
    <t>Яромир</t>
  </si>
  <si>
    <t>Сиротин</t>
  </si>
  <si>
    <t>Хамдуллохи</t>
  </si>
  <si>
    <t>Абубакар</t>
  </si>
  <si>
    <t>Раджабалиевич</t>
  </si>
  <si>
    <t>Магеррамов</t>
  </si>
  <si>
    <t>Мехти</t>
  </si>
  <si>
    <t>Рафаил оглы</t>
  </si>
  <si>
    <t>Зубова</t>
  </si>
  <si>
    <t>Патракова</t>
  </si>
  <si>
    <t>Варвара</t>
  </si>
  <si>
    <t>Бахтина</t>
  </si>
  <si>
    <t>Толпа</t>
  </si>
  <si>
    <t>Амалия</t>
  </si>
  <si>
    <t>Майсовна</t>
  </si>
  <si>
    <t>Перкалева</t>
  </si>
  <si>
    <t>Робу</t>
  </si>
  <si>
    <t>Нина</t>
  </si>
  <si>
    <t xml:space="preserve">Воронцова </t>
  </si>
  <si>
    <t>Милада</t>
  </si>
  <si>
    <t>Громова</t>
  </si>
  <si>
    <t>Булатова</t>
  </si>
  <si>
    <t>Паюсова</t>
  </si>
  <si>
    <t>Варникова</t>
  </si>
  <si>
    <t xml:space="preserve">Кравченко </t>
  </si>
  <si>
    <t>Валентиновна</t>
  </si>
  <si>
    <t>Бутюгина</t>
  </si>
  <si>
    <t>Гамина</t>
  </si>
  <si>
    <t>Анатольевна</t>
  </si>
  <si>
    <t>Софронова</t>
  </si>
  <si>
    <t xml:space="preserve">Ворошилова </t>
  </si>
  <si>
    <t>Олеся</t>
  </si>
  <si>
    <t>Грибкова</t>
  </si>
  <si>
    <t>Лыскова</t>
  </si>
  <si>
    <t>Веселова</t>
  </si>
  <si>
    <t>Николаева</t>
  </si>
  <si>
    <t>Федоровна</t>
  </si>
  <si>
    <t>Мардаровская</t>
  </si>
  <si>
    <t>Мехдиева</t>
  </si>
  <si>
    <t>Расимовна</t>
  </si>
  <si>
    <t>Волкова</t>
  </si>
  <si>
    <t xml:space="preserve">Виктория </t>
  </si>
  <si>
    <t>Вениаминовна</t>
  </si>
  <si>
    <t xml:space="preserve">Сандальнева </t>
  </si>
  <si>
    <t xml:space="preserve">Маргарита </t>
  </si>
  <si>
    <t>Марванюк</t>
  </si>
  <si>
    <t xml:space="preserve">Виноградова </t>
  </si>
  <si>
    <t>Дарина</t>
  </si>
  <si>
    <t>Ершова</t>
  </si>
  <si>
    <t>Денисовна</t>
  </si>
  <si>
    <t>Котельникова</t>
  </si>
  <si>
    <t>Дресвянкина</t>
  </si>
  <si>
    <t xml:space="preserve">Николаевна </t>
  </si>
  <si>
    <t>Нодира</t>
  </si>
  <si>
    <t>Шерматжоновна</t>
  </si>
  <si>
    <t>Худжамуратова</t>
  </si>
  <si>
    <t>Гулмира</t>
  </si>
  <si>
    <t>Бахтиеровна</t>
  </si>
  <si>
    <t>Бучнева В.А.</t>
  </si>
  <si>
    <t>Зимина Елена Валентиновна</t>
  </si>
  <si>
    <r>
      <rPr>
        <u val="single"/>
        <sz val="12"/>
        <rFont val="Times New Roman"/>
        <family val="1"/>
      </rPr>
      <t>в МАОУ «СОШ №4»</t>
    </r>
    <r>
      <rPr>
        <sz val="12"/>
        <rFont val="Times New Roman"/>
        <family val="1"/>
      </rPr>
      <t xml:space="preserve"> в 2023-2024 учебном году (школьный этап)</t>
    </r>
  </si>
  <si>
    <r>
      <rPr>
        <u val="single"/>
        <sz val="12"/>
        <rFont val="Times New Roman"/>
        <family val="1"/>
      </rPr>
      <t>в МАОУ «Средняя общеобразовательная школа №4»</t>
    </r>
    <r>
      <rPr>
        <sz val="12"/>
        <rFont val="Times New Roman"/>
        <family val="1"/>
      </rPr>
      <t xml:space="preserve"> в 2023-2024 учебном году (школьный этап)</t>
    </r>
  </si>
  <si>
    <r>
      <rPr>
        <u val="single"/>
        <sz val="12"/>
        <rFont val="Times New Roman"/>
        <family val="1"/>
      </rPr>
      <t>в МАОУ «Средняя общеобразовательная школа № 4»</t>
    </r>
    <r>
      <rPr>
        <sz val="12"/>
        <rFont val="Times New Roman"/>
        <family val="1"/>
      </rPr>
      <t xml:space="preserve"> в 2023-2024 учебном году (школьный этап)</t>
    </r>
  </si>
  <si>
    <t>Протокол участия обучающихся в Олимпиаде по физической культуре  в параллелям 5-6 классов                                                                                                                                              МАОУ «Средняя общеобразовательная школа №4» в 2023-2024 учебном году (школьный этап)</t>
  </si>
  <si>
    <t>Протокол участия обучающихся в Олимпиаде по физической культуре  в параллелям 7-8 классов                                                                                                                                              МАОУ «Средняя общеобразовательная школа №4» в 2023-2024 учебном году (школьный этап)</t>
  </si>
  <si>
    <t>Протокол участия обучающихся в Олимпиаде по физической культуре  в параллелям 9-10-11 классов                                                                                                                                              МАОУ «Средняя общеобразовательная школа №4» в 2023-2024 учебном году (школьный этап)</t>
  </si>
  <si>
    <t>на участие  в Всероссийской Олимпиаде школьников (муниципальный этап) по физической культуре  в параллелям 7 классов от МАОУ «Средняя общеобразовательная школа №4» в 2023-2024 учебном году г.Череповец</t>
  </si>
  <si>
    <t>на участие  в Всероссийской Олимпиаде школьников (муниципальный этап) по физической культуре  в параллелям 8 классов от МАОУ «Средняя общеобразовательная школа №4» в 2023-2024 учебном году г.Череповец</t>
  </si>
  <si>
    <t>количество участников школьного этапа Всероссийской олимпиады школьников                                                                                                                     по предмету физическая культура в 5-11 классах МАОУ "СОШ№4 г.Череповца в 2023-2024 учебном году</t>
  </si>
  <si>
    <t>Чекалова Л.А.</t>
  </si>
  <si>
    <t>Бойкова И.А.</t>
  </si>
  <si>
    <t>Смирнова Е.Н.</t>
  </si>
  <si>
    <t>участник</t>
  </si>
  <si>
    <r>
      <t>Победители и призеры школьного этапа Всероссийской олимпиады школьников                                                                                                                     по предмету физическая культура в ______</t>
    </r>
    <r>
      <rPr>
        <sz val="12"/>
        <color indexed="10"/>
        <rFont val="Times New Roman"/>
        <family val="1"/>
      </rPr>
      <t>МАОУ "СОШ № 4"</t>
    </r>
    <r>
      <rPr>
        <sz val="12"/>
        <rFont val="Times New Roman"/>
        <family val="1"/>
      </rPr>
      <t>_______ г.Череповца в 2023-2024 учебном году</t>
    </r>
  </si>
  <si>
    <r>
      <t xml:space="preserve">Отчет о количестве участников школьного этапа Всероссийской олимпиады школьников                                                                                                                     по предмету физическая культура в 5-11 классах </t>
    </r>
    <r>
      <rPr>
        <u val="single"/>
        <sz val="12"/>
        <rFont val="Times New Roman"/>
        <family val="1"/>
      </rPr>
      <t xml:space="preserve">                МАОУ "СОШ № 4"                    </t>
    </r>
    <r>
      <rPr>
        <sz val="12"/>
        <rFont val="Times New Roman"/>
        <family val="1"/>
      </rPr>
      <t xml:space="preserve">    г.Череповца                                        в 2023-2024 учебном году</t>
    </r>
  </si>
  <si>
    <t xml:space="preserve">Керпач </t>
  </si>
  <si>
    <t xml:space="preserve">Александр </t>
  </si>
  <si>
    <t>7 А</t>
  </si>
  <si>
    <t>победитель</t>
  </si>
  <si>
    <t>Никель</t>
  </si>
  <si>
    <t xml:space="preserve"> Александрович</t>
  </si>
  <si>
    <t>призер</t>
  </si>
  <si>
    <t>Харламов</t>
  </si>
  <si>
    <t xml:space="preserve">Антон </t>
  </si>
  <si>
    <t xml:space="preserve">Селянкин </t>
  </si>
  <si>
    <t xml:space="preserve">Павел </t>
  </si>
  <si>
    <t>Петров</t>
  </si>
  <si>
    <t xml:space="preserve">Ярослав </t>
  </si>
  <si>
    <t>7 В</t>
  </si>
  <si>
    <t xml:space="preserve">Заводчиков </t>
  </si>
  <si>
    <t xml:space="preserve">Кирилл </t>
  </si>
  <si>
    <t xml:space="preserve">Андреевич </t>
  </si>
  <si>
    <t xml:space="preserve">Афансьев </t>
  </si>
  <si>
    <t xml:space="preserve">Андрей </t>
  </si>
  <si>
    <t xml:space="preserve">Лисов </t>
  </si>
  <si>
    <t>Тимур</t>
  </si>
  <si>
    <t xml:space="preserve">Максимович </t>
  </si>
  <si>
    <t xml:space="preserve">Самойлов </t>
  </si>
  <si>
    <t xml:space="preserve">Макаренков </t>
  </si>
  <si>
    <t xml:space="preserve">Дмитриевич </t>
  </si>
  <si>
    <t>Зимина Е.В</t>
  </si>
  <si>
    <t>Бойкова И.А</t>
  </si>
  <si>
    <t>Смирнова Е.Н</t>
  </si>
  <si>
    <t>Чекалова Л.А</t>
  </si>
  <si>
    <t xml:space="preserve">Веселова </t>
  </si>
  <si>
    <t xml:space="preserve">Викторовна </t>
  </si>
  <si>
    <t xml:space="preserve">победитель </t>
  </si>
  <si>
    <t xml:space="preserve">Сенюшкина </t>
  </si>
  <si>
    <t xml:space="preserve">Ульяна </t>
  </si>
  <si>
    <t xml:space="preserve">Анатольевна </t>
  </si>
  <si>
    <t xml:space="preserve">Ананова </t>
  </si>
  <si>
    <t xml:space="preserve">Дарья </t>
  </si>
  <si>
    <t xml:space="preserve">Дмитриевна </t>
  </si>
  <si>
    <t xml:space="preserve">Романова </t>
  </si>
  <si>
    <t xml:space="preserve">Ксения </t>
  </si>
  <si>
    <t xml:space="preserve">Михайловна </t>
  </si>
  <si>
    <t xml:space="preserve">Софронова </t>
  </si>
  <si>
    <t xml:space="preserve">Ектерина </t>
  </si>
  <si>
    <t xml:space="preserve">Хлебникова </t>
  </si>
  <si>
    <t xml:space="preserve">Анна </t>
  </si>
  <si>
    <t xml:space="preserve">Евгеньевна </t>
  </si>
  <si>
    <t xml:space="preserve">Осташова </t>
  </si>
  <si>
    <t xml:space="preserve">Ирина </t>
  </si>
  <si>
    <t xml:space="preserve">Андреевна </t>
  </si>
  <si>
    <t xml:space="preserve">Миловкина </t>
  </si>
  <si>
    <t xml:space="preserve">Смирнова </t>
  </si>
  <si>
    <t xml:space="preserve">Анастасия </t>
  </si>
  <si>
    <t xml:space="preserve">Николаева </t>
  </si>
  <si>
    <t>Таиса</t>
  </si>
  <si>
    <t xml:space="preserve">Митина </t>
  </si>
  <si>
    <t xml:space="preserve">Светлана </t>
  </si>
  <si>
    <t xml:space="preserve">Сергеевна </t>
  </si>
  <si>
    <t xml:space="preserve">Диана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</si>
</sst>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/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19]General"/>
    <numFmt numFmtId="188" formatCode="[$-FC19]d\ mmmm\ yyyy\ &quot;г.&quot;"/>
    <numFmt numFmtId="189" formatCode="0.0"/>
    <numFmt numFmtId="190" formatCode="[$-F400]h:mm:ss\ AM/PM"/>
    <numFmt numFmtId="191" formatCode="mmm/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i/>
      <sz val="13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0"/>
      <name val="Trebuchet MS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7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2" fontId="13" fillId="7" borderId="11" xfId="0" applyNumberFormat="1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90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>
      <alignment vertical="top"/>
    </xf>
    <xf numFmtId="49" fontId="6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 applyProtection="1">
      <alignment horizontal="center" vertical="top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7" fillId="0" borderId="11" xfId="0" applyFont="1" applyBorder="1" applyAlignment="1">
      <alignment horizontal="center" vertical="top" wrapText="1"/>
    </xf>
    <xf numFmtId="2" fontId="15" fillId="0" borderId="11" xfId="0" applyNumberFormat="1" applyFont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 vertical="top" wrapText="1"/>
      <protection/>
    </xf>
    <xf numFmtId="0" fontId="70" fillId="34" borderId="11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14" fontId="15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8" fillId="33" borderId="18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 vertical="top"/>
    </xf>
    <xf numFmtId="49" fontId="68" fillId="33" borderId="11" xfId="0" applyNumberFormat="1" applyFont="1" applyFill="1" applyBorder="1" applyAlignment="1">
      <alignment horizontal="left" vertical="top" wrapText="1"/>
    </xf>
    <xf numFmtId="14" fontId="15" fillId="33" borderId="18" xfId="0" applyNumberFormat="1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1" fontId="7" fillId="35" borderId="11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left"/>
      <protection/>
    </xf>
    <xf numFmtId="2" fontId="7" fillId="36" borderId="11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justify"/>
    </xf>
    <xf numFmtId="0" fontId="8" fillId="0" borderId="18" xfId="0" applyFont="1" applyFill="1" applyBorder="1" applyAlignment="1" applyProtection="1">
      <alignment horizontal="center" vertical="center"/>
      <protection/>
    </xf>
    <xf numFmtId="49" fontId="68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68" fillId="0" borderId="11" xfId="0" applyNumberFormat="1" applyFont="1" applyFill="1" applyBorder="1" applyAlignment="1">
      <alignment horizontal="center" vertical="center"/>
    </xf>
    <xf numFmtId="0" fontId="68" fillId="0" borderId="11" xfId="0" applyNumberFormat="1" applyFont="1" applyFill="1" applyBorder="1" applyAlignment="1">
      <alignment horizontal="left" vertical="top" wrapText="1"/>
    </xf>
    <xf numFmtId="0" fontId="7" fillId="0" borderId="17" xfId="0" applyFont="1" applyFill="1" applyBorder="1" applyAlignment="1" applyProtection="1">
      <alignment horizontal="center" vertical="center"/>
      <protection/>
    </xf>
    <xf numFmtId="14" fontId="15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>
      <alignment horizontal="center" vertical="center"/>
    </xf>
    <xf numFmtId="18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89" fontId="7" fillId="0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68" fillId="0" borderId="15" xfId="0" applyNumberFormat="1" applyFont="1" applyFill="1" applyBorder="1" applyAlignment="1">
      <alignment horizontal="center" vertical="center"/>
    </xf>
    <xf numFmtId="14" fontId="15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9" fontId="7" fillId="0" borderId="15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1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68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left" vertical="top" wrapText="1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0" applyFont="1" applyAlignment="1">
      <alignment/>
    </xf>
    <xf numFmtId="0" fontId="70" fillId="34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7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8" fillId="0" borderId="18" xfId="0" applyFont="1" applyFill="1" applyBorder="1" applyAlignment="1" applyProtection="1">
      <alignment horizontal="left" vertical="top"/>
      <protection/>
    </xf>
    <xf numFmtId="1" fontId="7" fillId="0" borderId="11" xfId="0" applyNumberFormat="1" applyFont="1" applyBorder="1" applyAlignment="1">
      <alignment horizontal="left" vertical="top" wrapText="1"/>
    </xf>
    <xf numFmtId="189" fontId="7" fillId="0" borderId="11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left" vertical="top" wrapText="1"/>
    </xf>
    <xf numFmtId="189" fontId="7" fillId="0" borderId="11" xfId="0" applyNumberFormat="1" applyFont="1" applyFill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190" fontId="0" fillId="0" borderId="0" xfId="0" applyNumberForma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0" fillId="34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2" fontId="9" fillId="0" borderId="11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9" fontId="0" fillId="0" borderId="11" xfId="0" applyNumberFormat="1" applyFont="1" applyBorder="1" applyAlignment="1">
      <alignment/>
    </xf>
    <xf numFmtId="49" fontId="2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7" fillId="0" borderId="18" xfId="0" applyNumberFormat="1" applyFont="1" applyFill="1" applyBorder="1" applyAlignment="1" applyProtection="1">
      <alignment horizontal="left" vertical="top" wrapText="1"/>
      <protection/>
    </xf>
    <xf numFmtId="14" fontId="22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18" xfId="0" applyNumberFormat="1" applyFont="1" applyBorder="1" applyAlignment="1">
      <alignment/>
    </xf>
    <xf numFmtId="0" fontId="8" fillId="0" borderId="11" xfId="0" applyFont="1" applyFill="1" applyBorder="1" applyAlignment="1" applyProtection="1">
      <alignment horizontal="left"/>
      <protection/>
    </xf>
    <xf numFmtId="0" fontId="7" fillId="0" borderId="18" xfId="0" applyFont="1" applyBorder="1" applyAlignment="1">
      <alignment/>
    </xf>
    <xf numFmtId="14" fontId="15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8" xfId="0" applyFont="1" applyBorder="1" applyAlignment="1">
      <alignment horizontal="left"/>
    </xf>
    <xf numFmtId="0" fontId="68" fillId="0" borderId="11" xfId="0" applyFont="1" applyBorder="1" applyAlignment="1">
      <alignment horizontal="left" vertical="top" wrapText="1"/>
    </xf>
    <xf numFmtId="14" fontId="15" fillId="0" borderId="18" xfId="0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16" fontId="15" fillId="0" borderId="18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0" fillId="34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center"/>
    </xf>
    <xf numFmtId="0" fontId="70" fillId="34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0" fillId="34" borderId="1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emp4_&#1054;&#1083;&#1080;&#1084;&#1087;&#1080;&#1072;&#1076;&#1072;%20&#1087;&#1086;%20&#1060;&#1050;%2010-10-2016.zip\Users\User\AppData\Roaming\Microsoft\Excel\&#1050;&#1091;&#1076;&#1088;&#1103;&#1096;&#1086;&#1074;&#1072;\Ucheni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3-2024\&#1055;&#1088;&#1086;&#1090;&#1086;&#1082;&#1086;&#1083;%20&#1060;&#1050;%20&#1096;&#1082;.%20&#1101;&#1090;&#1072;&#1087;%20&#1042;&#1089;&#1054;&#1064;%202023%20(2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к"/>
      <sheetName val="Справочник"/>
    </sheetNames>
    <sheetDataSet>
      <sheetData sheetId="1">
        <row r="2">
          <cell r="B2" t="str">
            <v>Мужской</v>
          </cell>
        </row>
        <row r="3">
          <cell r="B3" t="str">
            <v>Женский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ю"/>
      <sheetName val="Ведомость 5кл. (юн.)"/>
      <sheetName val="Ведомость 5кл. (дев)"/>
      <sheetName val="Ведомость 6кл. (юн.)"/>
      <sheetName val="Ведомость 6кл. (дев.)"/>
      <sheetName val="Ведомость 7кл. (юн.)"/>
      <sheetName val="Ведомость 7кл. (дев.)"/>
      <sheetName val="Ведомость 8кл. (юн.)"/>
      <sheetName val="Ведомость 8кл. (дев.)"/>
      <sheetName val="Ведомость 9кл. (юн.)"/>
      <sheetName val="Ведомость 9кл. (дев.)"/>
      <sheetName val="Ведомость 10кл. (юн.)"/>
      <sheetName val="Ведомость 10кл. (дев.)"/>
      <sheetName val="Ведомость 11кл. (юн.)"/>
      <sheetName val="Ведомость 11кл. (дев.)"/>
      <sheetName val="Итоговый протокол"/>
      <sheetName val="Статистика"/>
    </sheetNames>
    <sheetDataSet>
      <sheetData sheetId="5">
        <row r="13">
          <cell r="B13" t="str">
            <v>Керпач </v>
          </cell>
          <cell r="C13" t="str">
            <v>Александр </v>
          </cell>
          <cell r="D13" t="str">
            <v>Дмитриевич</v>
          </cell>
          <cell r="E13">
            <v>40280</v>
          </cell>
          <cell r="F13" t="str">
            <v>7 А</v>
          </cell>
          <cell r="G13">
            <v>20</v>
          </cell>
          <cell r="H13">
            <v>22.857142857142858</v>
          </cell>
          <cell r="I13">
            <v>1.2</v>
          </cell>
          <cell r="J13">
            <v>60.5</v>
          </cell>
          <cell r="L13" t="str">
            <v>победитель</v>
          </cell>
        </row>
        <row r="14">
          <cell r="B14" t="str">
            <v>Никель</v>
          </cell>
          <cell r="C14" t="str">
            <v>Александр</v>
          </cell>
          <cell r="D14" t="str">
            <v> Александрович</v>
          </cell>
          <cell r="E14">
            <v>40459</v>
          </cell>
          <cell r="F14" t="str">
            <v>7 А</v>
          </cell>
          <cell r="G14">
            <v>20</v>
          </cell>
          <cell r="H14">
            <v>22.857142857142858</v>
          </cell>
          <cell r="I14">
            <v>1.21</v>
          </cell>
          <cell r="J14">
            <v>60</v>
          </cell>
          <cell r="L14" t="str">
            <v>призер</v>
          </cell>
        </row>
        <row r="15">
          <cell r="B15" t="str">
            <v>Харламов</v>
          </cell>
          <cell r="C15" t="str">
            <v>Антон </v>
          </cell>
          <cell r="D15" t="str">
            <v>Алексеевич</v>
          </cell>
          <cell r="E15">
            <v>40171</v>
          </cell>
          <cell r="F15" t="str">
            <v>7 А</v>
          </cell>
          <cell r="G15">
            <v>19</v>
          </cell>
          <cell r="H15">
            <v>21.714285714285715</v>
          </cell>
          <cell r="I15">
            <v>1.31</v>
          </cell>
          <cell r="J15">
            <v>55.419847328244266</v>
          </cell>
          <cell r="L15" t="str">
            <v>призер</v>
          </cell>
        </row>
      </sheetData>
      <sheetData sheetId="6">
        <row r="13">
          <cell r="B13" t="str">
            <v>Веселова </v>
          </cell>
          <cell r="C13" t="str">
            <v>Мария</v>
          </cell>
          <cell r="E13">
            <v>40550</v>
          </cell>
          <cell r="F13" t="str">
            <v>7 В</v>
          </cell>
          <cell r="G13">
            <v>14</v>
          </cell>
          <cell r="H13">
            <v>16</v>
          </cell>
          <cell r="I13">
            <v>2.03</v>
          </cell>
          <cell r="J13">
            <v>60</v>
          </cell>
          <cell r="L13" t="str">
            <v>победитель </v>
          </cell>
        </row>
        <row r="14">
          <cell r="B14" t="str">
            <v>Сенюшкина </v>
          </cell>
          <cell r="C14" t="str">
            <v>Ульяна </v>
          </cell>
          <cell r="E14">
            <v>40393</v>
          </cell>
          <cell r="F14" t="str">
            <v>7 А</v>
          </cell>
          <cell r="G14">
            <v>20</v>
          </cell>
          <cell r="H14">
            <v>22.857142857142858</v>
          </cell>
          <cell r="I14">
            <v>2.32</v>
          </cell>
          <cell r="J14">
            <v>52.49999999999999</v>
          </cell>
          <cell r="L14" t="str">
            <v>призер</v>
          </cell>
        </row>
        <row r="15">
          <cell r="B15" t="str">
            <v>Ананова </v>
          </cell>
          <cell r="C15" t="str">
            <v>Дарья </v>
          </cell>
          <cell r="E15">
            <v>40240</v>
          </cell>
          <cell r="F15" t="str">
            <v>7 А</v>
          </cell>
          <cell r="G15">
            <v>17</v>
          </cell>
          <cell r="H15">
            <v>19.428571428571427</v>
          </cell>
          <cell r="I15">
            <v>2.42</v>
          </cell>
          <cell r="J15">
            <v>50.33057851239669</v>
          </cell>
          <cell r="L15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2">
      <selection activeCell="C35" sqref="C35"/>
    </sheetView>
  </sheetViews>
  <sheetFormatPr defaultColWidth="9.140625" defaultRowHeight="12.75"/>
  <sheetData>
    <row r="1" ht="12.75">
      <c r="A1" s="5" t="s">
        <v>18</v>
      </c>
    </row>
    <row r="2" ht="12.75">
      <c r="A2" s="4" t="s">
        <v>17</v>
      </c>
    </row>
    <row r="3" ht="12.75">
      <c r="A3" s="27" t="s">
        <v>85</v>
      </c>
    </row>
    <row r="4" spans="1:2" ht="12.75">
      <c r="A4" s="27"/>
      <c r="B4" s="27" t="s">
        <v>87</v>
      </c>
    </row>
    <row r="5" ht="12.75">
      <c r="A5" s="27" t="s">
        <v>86</v>
      </c>
    </row>
    <row r="6" spans="1:2" ht="12.75">
      <c r="A6" s="27"/>
      <c r="B6" s="27" t="s">
        <v>127</v>
      </c>
    </row>
    <row r="7" spans="1:2" ht="12.75">
      <c r="A7" s="27"/>
      <c r="B7" s="27" t="s">
        <v>88</v>
      </c>
    </row>
    <row r="8" spans="1:2" ht="15">
      <c r="A8" s="27"/>
      <c r="B8" s="27" t="s">
        <v>94</v>
      </c>
    </row>
    <row r="9" spans="1:2" ht="12.75">
      <c r="A9" s="27"/>
      <c r="B9" s="27" t="s">
        <v>95</v>
      </c>
    </row>
    <row r="10" spans="1:13" ht="31.5" customHeight="1">
      <c r="A10" s="156" t="s">
        <v>92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ht="27">
      <c r="A11" s="29" t="s">
        <v>3</v>
      </c>
      <c r="B11" s="29" t="s">
        <v>0</v>
      </c>
      <c r="C11" s="29" t="s">
        <v>1</v>
      </c>
      <c r="D11" s="29" t="s">
        <v>2</v>
      </c>
      <c r="E11" s="29"/>
      <c r="F11" s="13"/>
      <c r="G11" s="157" t="s">
        <v>5</v>
      </c>
      <c r="H11" s="158"/>
      <c r="I11" s="158"/>
      <c r="J11" s="159"/>
      <c r="K11" s="160" t="s">
        <v>4</v>
      </c>
      <c r="L11" s="163" t="s">
        <v>73</v>
      </c>
      <c r="M11" s="164" t="s">
        <v>69</v>
      </c>
    </row>
    <row r="12" spans="1:13" ht="27">
      <c r="A12" s="30"/>
      <c r="B12" s="30"/>
      <c r="C12" s="30"/>
      <c r="D12" s="30"/>
      <c r="E12" s="30" t="s">
        <v>81</v>
      </c>
      <c r="F12" s="13"/>
      <c r="G12" s="165" t="s">
        <v>20</v>
      </c>
      <c r="H12" s="165"/>
      <c r="I12" s="166" t="s">
        <v>82</v>
      </c>
      <c r="J12" s="166"/>
      <c r="K12" s="161"/>
      <c r="L12" s="163"/>
      <c r="M12" s="164"/>
    </row>
    <row r="13" spans="1:13" ht="13.5">
      <c r="A13" s="12"/>
      <c r="B13" s="12"/>
      <c r="C13" s="12"/>
      <c r="D13" s="12"/>
      <c r="E13" s="12"/>
      <c r="F13" s="13" t="s">
        <v>9</v>
      </c>
      <c r="G13" s="13">
        <v>1</v>
      </c>
      <c r="H13" s="13" t="s">
        <v>67</v>
      </c>
      <c r="I13" s="13" t="s">
        <v>45</v>
      </c>
      <c r="J13" s="13" t="s">
        <v>67</v>
      </c>
      <c r="K13" s="162"/>
      <c r="L13" s="163"/>
      <c r="M13" s="164"/>
    </row>
    <row r="14" spans="1:13" ht="12.75">
      <c r="A14" s="62">
        <v>1</v>
      </c>
      <c r="B14" s="57" t="s">
        <v>83</v>
      </c>
      <c r="C14" s="58" t="s">
        <v>79</v>
      </c>
      <c r="D14" s="59" t="s">
        <v>78</v>
      </c>
      <c r="E14" s="60">
        <v>28046</v>
      </c>
      <c r="F14" s="61" t="s">
        <v>75</v>
      </c>
      <c r="G14" s="63">
        <v>25</v>
      </c>
      <c r="H14" s="11">
        <f>40*G14/25</f>
        <v>40</v>
      </c>
      <c r="I14" s="65">
        <v>3.42</v>
      </c>
      <c r="J14" s="9"/>
      <c r="K14" s="11">
        <f>SUM(H14,J14)</f>
        <v>40</v>
      </c>
      <c r="L14" s="14"/>
      <c r="M14" s="64" t="s">
        <v>72</v>
      </c>
    </row>
    <row r="15" spans="1:13" ht="12.75">
      <c r="A15" s="62">
        <v>2</v>
      </c>
      <c r="B15" s="57" t="s">
        <v>83</v>
      </c>
      <c r="C15" s="58" t="s">
        <v>79</v>
      </c>
      <c r="D15" s="59" t="s">
        <v>78</v>
      </c>
      <c r="E15" s="60">
        <v>28047</v>
      </c>
      <c r="F15" s="61" t="s">
        <v>75</v>
      </c>
      <c r="G15" s="63">
        <v>17</v>
      </c>
      <c r="H15" s="9">
        <f>40*G15/25</f>
        <v>27.2</v>
      </c>
      <c r="I15" s="65">
        <v>3.22</v>
      </c>
      <c r="J15" s="9"/>
      <c r="K15" s="11">
        <f>SUM(H15,J15)</f>
        <v>27.2</v>
      </c>
      <c r="L15" s="14"/>
      <c r="M15" s="57" t="s">
        <v>71</v>
      </c>
    </row>
    <row r="16" spans="1:13" ht="12.75">
      <c r="A16" s="62">
        <v>3</v>
      </c>
      <c r="B16" s="57" t="s">
        <v>83</v>
      </c>
      <c r="C16" s="58" t="s">
        <v>79</v>
      </c>
      <c r="D16" s="59" t="s">
        <v>78</v>
      </c>
      <c r="E16" s="60">
        <v>28048</v>
      </c>
      <c r="F16" s="61" t="s">
        <v>75</v>
      </c>
      <c r="G16" s="63">
        <v>19</v>
      </c>
      <c r="H16" s="9">
        <f>40*G16/25</f>
        <v>30.4</v>
      </c>
      <c r="I16" s="65">
        <v>1.21</v>
      </c>
      <c r="J16" s="9"/>
      <c r="K16" s="11">
        <f>SUM(H16,J16)</f>
        <v>30.4</v>
      </c>
      <c r="L16" s="14"/>
      <c r="M16" s="57" t="s">
        <v>72</v>
      </c>
    </row>
    <row r="17" spans="1:13" ht="12.75">
      <c r="A17" s="62">
        <v>4</v>
      </c>
      <c r="B17" s="57" t="s">
        <v>83</v>
      </c>
      <c r="C17" s="58" t="s">
        <v>79</v>
      </c>
      <c r="D17" s="59" t="s">
        <v>78</v>
      </c>
      <c r="E17" s="60">
        <v>28049</v>
      </c>
      <c r="F17" s="61" t="s">
        <v>75</v>
      </c>
      <c r="G17" s="63">
        <v>11</v>
      </c>
      <c r="H17" s="9">
        <f>40*G17/25</f>
        <v>17.6</v>
      </c>
      <c r="I17" s="65">
        <v>2.32</v>
      </c>
      <c r="J17" s="9"/>
      <c r="K17" s="11">
        <f>SUM(H17,J17)</f>
        <v>17.6</v>
      </c>
      <c r="L17" s="14"/>
      <c r="M17" s="57" t="s">
        <v>71</v>
      </c>
    </row>
    <row r="19" ht="12.75">
      <c r="A19" s="27" t="s">
        <v>89</v>
      </c>
    </row>
    <row r="20" spans="1:2" ht="12.75">
      <c r="A20" s="27"/>
      <c r="B20" s="27" t="s">
        <v>90</v>
      </c>
    </row>
    <row r="21" spans="1:2" ht="12.75">
      <c r="A21" s="27"/>
      <c r="B21" s="27" t="s">
        <v>91</v>
      </c>
    </row>
    <row r="22" spans="1:13" ht="12.75">
      <c r="A22" s="62">
        <v>2</v>
      </c>
      <c r="B22" s="57" t="s">
        <v>83</v>
      </c>
      <c r="C22" s="58" t="s">
        <v>79</v>
      </c>
      <c r="D22" s="59" t="s">
        <v>78</v>
      </c>
      <c r="E22" s="60">
        <v>28047</v>
      </c>
      <c r="F22" s="61" t="s">
        <v>75</v>
      </c>
      <c r="G22" s="63">
        <v>17</v>
      </c>
      <c r="H22" s="9">
        <f>40*G22/25</f>
        <v>27.2</v>
      </c>
      <c r="I22" s="65">
        <v>3.22</v>
      </c>
      <c r="J22" s="9"/>
      <c r="K22" s="11">
        <f>SUM(H22,J22)</f>
        <v>27.2</v>
      </c>
      <c r="L22" s="14"/>
      <c r="M22" s="64" t="s">
        <v>71</v>
      </c>
    </row>
    <row r="23" spans="1:13" ht="12.75">
      <c r="A23" s="62">
        <v>4</v>
      </c>
      <c r="B23" s="57" t="s">
        <v>83</v>
      </c>
      <c r="C23" s="58" t="s">
        <v>79</v>
      </c>
      <c r="D23" s="59" t="s">
        <v>78</v>
      </c>
      <c r="E23" s="60">
        <v>28049</v>
      </c>
      <c r="F23" s="61" t="s">
        <v>75</v>
      </c>
      <c r="G23" s="63">
        <v>11</v>
      </c>
      <c r="H23" s="9">
        <f>40*G23/25</f>
        <v>17.6</v>
      </c>
      <c r="I23" s="65">
        <v>2.32</v>
      </c>
      <c r="J23" s="9"/>
      <c r="K23" s="11">
        <f>SUM(H23,J23)</f>
        <v>17.6</v>
      </c>
      <c r="L23" s="14"/>
      <c r="M23" s="57" t="s">
        <v>71</v>
      </c>
    </row>
    <row r="24" spans="1:13" ht="12.75">
      <c r="A24" s="62">
        <v>1</v>
      </c>
      <c r="B24" s="57" t="s">
        <v>83</v>
      </c>
      <c r="C24" s="58" t="s">
        <v>79</v>
      </c>
      <c r="D24" s="59" t="s">
        <v>78</v>
      </c>
      <c r="E24" s="60">
        <v>28046</v>
      </c>
      <c r="F24" s="61" t="s">
        <v>75</v>
      </c>
      <c r="G24" s="63">
        <v>25</v>
      </c>
      <c r="H24" s="11">
        <f>40*G24/25</f>
        <v>40</v>
      </c>
      <c r="I24" s="65">
        <v>3.42</v>
      </c>
      <c r="J24" s="9"/>
      <c r="K24" s="11">
        <f>SUM(H24,J24)</f>
        <v>40</v>
      </c>
      <c r="L24" s="14"/>
      <c r="M24" s="57" t="s">
        <v>72</v>
      </c>
    </row>
    <row r="25" spans="1:13" ht="12.75">
      <c r="A25" s="62">
        <v>3</v>
      </c>
      <c r="B25" s="57" t="s">
        <v>83</v>
      </c>
      <c r="C25" s="58" t="s">
        <v>79</v>
      </c>
      <c r="D25" s="59" t="s">
        <v>78</v>
      </c>
      <c r="E25" s="60">
        <v>28048</v>
      </c>
      <c r="F25" s="61" t="s">
        <v>75</v>
      </c>
      <c r="G25" s="63">
        <v>19</v>
      </c>
      <c r="H25" s="9">
        <f>40*G25/25</f>
        <v>30.4</v>
      </c>
      <c r="I25" s="65">
        <v>1.21</v>
      </c>
      <c r="J25" s="9"/>
      <c r="K25" s="11">
        <f>SUM(H25,J25)</f>
        <v>30.4</v>
      </c>
      <c r="L25" s="14"/>
      <c r="M25" s="57" t="s">
        <v>72</v>
      </c>
    </row>
    <row r="26" spans="1:2" ht="12.75">
      <c r="A26" s="27" t="s">
        <v>96</v>
      </c>
      <c r="B26" s="27"/>
    </row>
    <row r="27" spans="1:2" ht="12.75">
      <c r="A27" s="27"/>
      <c r="B27" s="27"/>
    </row>
    <row r="28" spans="1:2" ht="12.75">
      <c r="A28" s="27" t="s">
        <v>93</v>
      </c>
      <c r="B28" s="27"/>
    </row>
    <row r="29" spans="1:2" ht="12.75">
      <c r="A29" s="27" t="s">
        <v>98</v>
      </c>
      <c r="B29" s="27"/>
    </row>
    <row r="30" spans="1:2" ht="12.75">
      <c r="A30" s="27" t="s">
        <v>97</v>
      </c>
      <c r="B30" s="27"/>
    </row>
    <row r="31" spans="1:13" ht="12.75">
      <c r="A31" s="62">
        <v>2</v>
      </c>
      <c r="B31" s="57" t="s">
        <v>83</v>
      </c>
      <c r="C31" s="58" t="s">
        <v>79</v>
      </c>
      <c r="D31" s="59" t="s">
        <v>78</v>
      </c>
      <c r="E31" s="60">
        <v>28047</v>
      </c>
      <c r="F31" s="61" t="s">
        <v>75</v>
      </c>
      <c r="G31" s="63">
        <v>17</v>
      </c>
      <c r="H31" s="9">
        <f>40*G31/25</f>
        <v>27.2</v>
      </c>
      <c r="I31" s="65">
        <v>3.22</v>
      </c>
      <c r="J31" s="9">
        <f>60*0.52/I14</f>
        <v>9.122807017543861</v>
      </c>
      <c r="K31" s="11">
        <f>SUM(H31,J31)</f>
        <v>36.32280701754386</v>
      </c>
      <c r="L31" s="14"/>
      <c r="M31" s="64" t="s">
        <v>71</v>
      </c>
    </row>
    <row r="32" spans="1:13" ht="12.75">
      <c r="A32" s="62">
        <v>4</v>
      </c>
      <c r="B32" s="57" t="s">
        <v>83</v>
      </c>
      <c r="C32" s="58" t="s">
        <v>79</v>
      </c>
      <c r="D32" s="59" t="s">
        <v>78</v>
      </c>
      <c r="E32" s="60">
        <v>28049</v>
      </c>
      <c r="F32" s="61" t="s">
        <v>75</v>
      </c>
      <c r="G32" s="63">
        <v>11</v>
      </c>
      <c r="H32" s="9">
        <f>40*G32/25</f>
        <v>17.6</v>
      </c>
      <c r="I32" s="65">
        <v>2.32</v>
      </c>
      <c r="J32" s="9">
        <f>60*0.52/I15</f>
        <v>9.68944099378882</v>
      </c>
      <c r="K32" s="11">
        <f>SUM(H32,J32)</f>
        <v>27.289440993788823</v>
      </c>
      <c r="L32" s="14"/>
      <c r="M32" s="57" t="s">
        <v>71</v>
      </c>
    </row>
    <row r="33" spans="1:13" ht="12.75">
      <c r="A33" s="62">
        <v>6</v>
      </c>
      <c r="B33" s="57" t="s">
        <v>83</v>
      </c>
      <c r="C33" s="58" t="s">
        <v>79</v>
      </c>
      <c r="D33" s="59" t="s">
        <v>78</v>
      </c>
      <c r="E33" s="60">
        <v>28051</v>
      </c>
      <c r="F33" s="61" t="s">
        <v>75</v>
      </c>
      <c r="G33" s="63">
        <v>5</v>
      </c>
      <c r="H33" s="9">
        <f>40*G33/25</f>
        <v>8</v>
      </c>
      <c r="I33" s="65">
        <v>1.42</v>
      </c>
      <c r="J33" s="9">
        <f>60*0.52/I16</f>
        <v>25.78512396694215</v>
      </c>
      <c r="K33" s="11">
        <f>SUM(H33,J33)</f>
        <v>33.78512396694215</v>
      </c>
      <c r="L33" s="14"/>
      <c r="M33" s="64" t="s">
        <v>71</v>
      </c>
    </row>
    <row r="34" spans="1:13" ht="12.75">
      <c r="A34" s="62">
        <v>8</v>
      </c>
      <c r="B34" s="57" t="s">
        <v>83</v>
      </c>
      <c r="C34" s="58" t="s">
        <v>79</v>
      </c>
      <c r="D34" s="59" t="s">
        <v>78</v>
      </c>
      <c r="E34" s="60">
        <v>28053</v>
      </c>
      <c r="F34" s="61" t="s">
        <v>75</v>
      </c>
      <c r="G34" s="63">
        <v>6</v>
      </c>
      <c r="H34" s="9">
        <f>40*G34/25</f>
        <v>9.6</v>
      </c>
      <c r="I34" s="65">
        <v>0.52</v>
      </c>
      <c r="J34" s="9">
        <f>60*0.52/I17</f>
        <v>13.448275862068968</v>
      </c>
      <c r="K34" s="11">
        <f>SUM(H34,J34)</f>
        <v>23.04827586206897</v>
      </c>
      <c r="L34" s="14"/>
      <c r="M34" s="64" t="s">
        <v>71</v>
      </c>
    </row>
    <row r="35" ht="12.75">
      <c r="A35" s="27"/>
    </row>
    <row r="36" ht="12.75">
      <c r="A36" s="27" t="s">
        <v>105</v>
      </c>
    </row>
    <row r="37" spans="1:2" ht="12.75">
      <c r="A37" s="27"/>
      <c r="B37" s="27" t="s">
        <v>106</v>
      </c>
    </row>
    <row r="38" ht="12.75">
      <c r="A38" s="27"/>
    </row>
    <row r="39" ht="12.75">
      <c r="A39" s="27" t="s">
        <v>107</v>
      </c>
    </row>
    <row r="40" ht="12.75">
      <c r="A40" s="27" t="s">
        <v>124</v>
      </c>
    </row>
    <row r="42" ht="12.75">
      <c r="A42" s="4" t="s">
        <v>19</v>
      </c>
    </row>
    <row r="43" ht="12.75">
      <c r="A43" s="27" t="s">
        <v>108</v>
      </c>
    </row>
  </sheetData>
  <sheetProtection/>
  <mergeCells count="7">
    <mergeCell ref="A10:M10"/>
    <mergeCell ref="G11:J11"/>
    <mergeCell ref="K11:K13"/>
    <mergeCell ref="L11:L13"/>
    <mergeCell ref="M11:M13"/>
    <mergeCell ref="G12:H12"/>
    <mergeCell ref="I12:J12"/>
  </mergeCells>
  <printOptions/>
  <pageMargins left="0.36" right="0.2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zoomScale="80" zoomScaleNormal="80" workbookViewId="0" topLeftCell="A4">
      <selection activeCell="Y41" sqref="Y41"/>
    </sheetView>
  </sheetViews>
  <sheetFormatPr defaultColWidth="9.140625" defaultRowHeight="12.75"/>
  <cols>
    <col min="1" max="1" width="5.8515625" style="43" customWidth="1"/>
    <col min="2" max="2" width="12.8515625" style="43" customWidth="1"/>
    <col min="3" max="3" width="12.421875" style="43" customWidth="1"/>
    <col min="4" max="4" width="14.57421875" style="43" customWidth="1"/>
    <col min="5" max="5" width="9.28125" style="43" customWidth="1"/>
    <col min="6" max="6" width="6.28125" style="43" customWidth="1"/>
    <col min="7" max="7" width="7.7109375" style="43" customWidth="1"/>
    <col min="8" max="8" width="8.140625" style="43" customWidth="1"/>
    <col min="9" max="9" width="9.421875" style="43" customWidth="1"/>
    <col min="10" max="10" width="6.28125" style="43" customWidth="1"/>
    <col min="11" max="11" width="9.140625" style="43" customWidth="1"/>
    <col min="12" max="12" width="8.8515625" style="43" customWidth="1"/>
    <col min="13" max="13" width="6.57421875" style="43" customWidth="1"/>
    <col min="14" max="14" width="8.140625" style="43" customWidth="1"/>
    <col min="15" max="15" width="7.00390625" style="43" customWidth="1"/>
    <col min="16" max="16" width="8.00390625" style="43" customWidth="1"/>
    <col min="17" max="16384" width="9.140625" style="43" customWidth="1"/>
  </cols>
  <sheetData>
    <row r="1" spans="1:15" ht="15">
      <c r="A1" s="185" t="s">
        <v>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10"/>
    </row>
    <row r="2" spans="1:15" ht="15">
      <c r="A2" s="186" t="s">
        <v>8</v>
      </c>
      <c r="B2" s="186"/>
      <c r="C2" s="186"/>
      <c r="D2" s="186"/>
      <c r="E2" s="186"/>
      <c r="F2" s="186"/>
      <c r="G2" s="186"/>
      <c r="H2" s="186"/>
      <c r="I2" s="187" t="s">
        <v>84</v>
      </c>
      <c r="J2" s="187"/>
      <c r="K2" s="187"/>
      <c r="L2" s="187"/>
      <c r="M2" s="187"/>
      <c r="N2" s="187"/>
      <c r="O2" s="110"/>
    </row>
    <row r="3" spans="1:15" ht="15">
      <c r="A3" s="111"/>
      <c r="B3" s="111"/>
      <c r="C3" s="111"/>
      <c r="D3" s="111" t="s">
        <v>596</v>
      </c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0"/>
    </row>
    <row r="4" spans="1:15" ht="15">
      <c r="A4" s="111"/>
      <c r="B4" s="111"/>
      <c r="C4" s="111"/>
      <c r="D4" s="111"/>
      <c r="E4" s="111"/>
      <c r="F4" s="187" t="s">
        <v>21</v>
      </c>
      <c r="G4" s="187"/>
      <c r="H4" s="187"/>
      <c r="I4" s="187"/>
      <c r="J4" s="188" t="s">
        <v>9</v>
      </c>
      <c r="K4" s="188"/>
      <c r="L4" s="188"/>
      <c r="M4" s="112"/>
      <c r="N4" s="112"/>
      <c r="O4" s="110"/>
    </row>
    <row r="5" spans="1:15" ht="12.75">
      <c r="A5" s="189" t="s">
        <v>10</v>
      </c>
      <c r="B5" s="189"/>
      <c r="C5" s="189"/>
      <c r="D5" s="190">
        <v>25</v>
      </c>
      <c r="E5" s="190"/>
      <c r="F5" s="190"/>
      <c r="G5" s="190"/>
      <c r="H5" s="190"/>
      <c r="I5" s="190"/>
      <c r="J5" s="190"/>
      <c r="K5" s="190"/>
      <c r="L5" s="189" t="s">
        <v>11</v>
      </c>
      <c r="M5" s="189"/>
      <c r="N5" s="189"/>
      <c r="O5" s="113"/>
    </row>
    <row r="6" spans="1:15" ht="12.75">
      <c r="A6" s="189" t="s">
        <v>12</v>
      </c>
      <c r="B6" s="189"/>
      <c r="C6" s="189"/>
      <c r="D6" s="191">
        <v>45218</v>
      </c>
      <c r="E6" s="192"/>
      <c r="F6" s="192"/>
      <c r="G6" s="192"/>
      <c r="H6" s="192"/>
      <c r="I6" s="192"/>
      <c r="J6" s="192"/>
      <c r="K6" s="192"/>
      <c r="L6" s="114"/>
      <c r="M6" s="114"/>
      <c r="N6" s="114"/>
      <c r="O6" s="113"/>
    </row>
    <row r="7" spans="1:15" ht="12.75">
      <c r="A7" s="189" t="s">
        <v>13</v>
      </c>
      <c r="B7" s="189"/>
      <c r="C7" s="189"/>
      <c r="D7" s="115" t="s">
        <v>258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3"/>
    </row>
    <row r="8" spans="1:15" ht="12.7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13"/>
    </row>
    <row r="9" spans="1:15" ht="12.75">
      <c r="A9" s="194" t="s">
        <v>14</v>
      </c>
      <c r="B9" s="194"/>
      <c r="C9" s="194"/>
      <c r="D9" s="194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13"/>
    </row>
    <row r="10" spans="1:13" ht="15.75" customHeight="1">
      <c r="A10" s="116" t="s">
        <v>3</v>
      </c>
      <c r="B10" s="116" t="s">
        <v>0</v>
      </c>
      <c r="C10" s="116" t="s">
        <v>1</v>
      </c>
      <c r="D10" s="116" t="s">
        <v>2</v>
      </c>
      <c r="E10" s="116"/>
      <c r="F10" s="107"/>
      <c r="G10" s="195" t="s">
        <v>5</v>
      </c>
      <c r="H10" s="196"/>
      <c r="I10" s="196"/>
      <c r="J10" s="197"/>
      <c r="K10" s="198" t="s">
        <v>4</v>
      </c>
      <c r="L10" s="201" t="s">
        <v>73</v>
      </c>
      <c r="M10" s="202" t="s">
        <v>69</v>
      </c>
    </row>
    <row r="11" spans="1:14" ht="40.5" customHeight="1">
      <c r="A11" s="117"/>
      <c r="B11" s="117"/>
      <c r="C11" s="117"/>
      <c r="D11" s="117"/>
      <c r="E11" s="117" t="s">
        <v>81</v>
      </c>
      <c r="F11" s="107"/>
      <c r="G11" s="205" t="s">
        <v>20</v>
      </c>
      <c r="H11" s="205"/>
      <c r="I11" s="206" t="s">
        <v>82</v>
      </c>
      <c r="J11" s="206"/>
      <c r="K11" s="199"/>
      <c r="L11" s="201"/>
      <c r="M11" s="203"/>
      <c r="N11" s="118"/>
    </row>
    <row r="12" spans="1:14" ht="13.5">
      <c r="A12" s="119"/>
      <c r="B12" s="119"/>
      <c r="C12" s="119"/>
      <c r="D12" s="119"/>
      <c r="E12" s="119"/>
      <c r="F12" s="107" t="s">
        <v>9</v>
      </c>
      <c r="G12" s="107">
        <v>1</v>
      </c>
      <c r="H12" s="107" t="s">
        <v>67</v>
      </c>
      <c r="I12" s="107" t="s">
        <v>45</v>
      </c>
      <c r="J12" s="107" t="s">
        <v>67</v>
      </c>
      <c r="K12" s="200"/>
      <c r="L12" s="201"/>
      <c r="M12" s="204"/>
      <c r="N12" s="118"/>
    </row>
    <row r="13" spans="1:14" s="118" customFormat="1" ht="12.75">
      <c r="A13" s="108">
        <v>1</v>
      </c>
      <c r="B13" s="132" t="s">
        <v>370</v>
      </c>
      <c r="C13" s="132" t="s">
        <v>371</v>
      </c>
      <c r="D13" s="132" t="s">
        <v>372</v>
      </c>
      <c r="E13" s="51">
        <v>39610</v>
      </c>
      <c r="F13" s="120" t="s">
        <v>418</v>
      </c>
      <c r="G13" s="121">
        <v>14</v>
      </c>
      <c r="H13" s="122">
        <f aca="true" t="shared" si="0" ref="H13:H37">40*G13/42</f>
        <v>13.333333333333334</v>
      </c>
      <c r="I13" s="123">
        <v>1.16</v>
      </c>
      <c r="J13" s="122">
        <f aca="true" t="shared" si="1" ref="J13:J37">60*1.16/I13</f>
        <v>60</v>
      </c>
      <c r="K13" s="124">
        <f aca="true" t="shared" si="2" ref="K13:K37">SUM(H13,J13)</f>
        <v>73.33333333333333</v>
      </c>
      <c r="L13" s="125" t="s">
        <v>125</v>
      </c>
      <c r="M13" s="120" t="s">
        <v>72</v>
      </c>
      <c r="N13" s="126"/>
    </row>
    <row r="14" spans="1:14" s="118" customFormat="1" ht="12.75">
      <c r="A14" s="108">
        <v>2</v>
      </c>
      <c r="B14" s="132" t="s">
        <v>140</v>
      </c>
      <c r="C14" s="132" t="s">
        <v>373</v>
      </c>
      <c r="D14" s="132" t="s">
        <v>177</v>
      </c>
      <c r="E14" s="51">
        <v>39700</v>
      </c>
      <c r="F14" s="120" t="s">
        <v>418</v>
      </c>
      <c r="G14" s="121">
        <v>12</v>
      </c>
      <c r="H14" s="122">
        <f t="shared" si="0"/>
        <v>11.428571428571429</v>
      </c>
      <c r="I14" s="123">
        <v>1.13</v>
      </c>
      <c r="J14" s="122">
        <f t="shared" si="1"/>
        <v>61.5929203539823</v>
      </c>
      <c r="K14" s="124">
        <f t="shared" si="2"/>
        <v>73.02149178255372</v>
      </c>
      <c r="L14" s="125" t="s">
        <v>126</v>
      </c>
      <c r="M14" s="120" t="s">
        <v>72</v>
      </c>
      <c r="N14" s="126"/>
    </row>
    <row r="15" spans="1:14" s="118" customFormat="1" ht="12.75">
      <c r="A15" s="108">
        <v>3</v>
      </c>
      <c r="B15" s="132" t="s">
        <v>377</v>
      </c>
      <c r="C15" s="132" t="s">
        <v>378</v>
      </c>
      <c r="D15" s="132" t="s">
        <v>174</v>
      </c>
      <c r="E15" s="51">
        <v>28058</v>
      </c>
      <c r="F15" s="120" t="s">
        <v>100</v>
      </c>
      <c r="G15" s="121">
        <v>14</v>
      </c>
      <c r="H15" s="122">
        <f t="shared" si="0"/>
        <v>13.333333333333334</v>
      </c>
      <c r="I15" s="123">
        <v>1.19</v>
      </c>
      <c r="J15" s="122">
        <f t="shared" si="1"/>
        <v>58.48739495798319</v>
      </c>
      <c r="K15" s="124">
        <f t="shared" si="2"/>
        <v>71.82072829131653</v>
      </c>
      <c r="L15" s="125" t="s">
        <v>126</v>
      </c>
      <c r="M15" s="120" t="s">
        <v>72</v>
      </c>
      <c r="N15" s="126"/>
    </row>
    <row r="16" spans="1:14" s="118" customFormat="1" ht="12.75">
      <c r="A16" s="108">
        <v>4</v>
      </c>
      <c r="B16" s="132" t="s">
        <v>362</v>
      </c>
      <c r="C16" s="132" t="s">
        <v>363</v>
      </c>
      <c r="D16" s="132" t="s">
        <v>364</v>
      </c>
      <c r="E16" s="51">
        <v>39605</v>
      </c>
      <c r="F16" s="120" t="s">
        <v>418</v>
      </c>
      <c r="G16" s="121">
        <v>12</v>
      </c>
      <c r="H16" s="122">
        <f t="shared" si="0"/>
        <v>11.428571428571429</v>
      </c>
      <c r="I16" s="123">
        <v>1.19</v>
      </c>
      <c r="J16" s="122">
        <f t="shared" si="1"/>
        <v>58.48739495798319</v>
      </c>
      <c r="K16" s="124">
        <f t="shared" si="2"/>
        <v>69.91596638655462</v>
      </c>
      <c r="L16" s="125" t="s">
        <v>607</v>
      </c>
      <c r="M16" s="120" t="s">
        <v>72</v>
      </c>
      <c r="N16" s="126"/>
    </row>
    <row r="17" spans="1:14" s="118" customFormat="1" ht="12.75">
      <c r="A17" s="108">
        <v>5</v>
      </c>
      <c r="B17" s="132" t="s">
        <v>374</v>
      </c>
      <c r="C17" s="132" t="s">
        <v>375</v>
      </c>
      <c r="D17" s="132" t="s">
        <v>301</v>
      </c>
      <c r="E17" s="51">
        <v>39671</v>
      </c>
      <c r="F17" s="120" t="s">
        <v>418</v>
      </c>
      <c r="G17" s="121">
        <v>11</v>
      </c>
      <c r="H17" s="122">
        <f t="shared" si="0"/>
        <v>10.476190476190476</v>
      </c>
      <c r="I17" s="123">
        <v>1.19</v>
      </c>
      <c r="J17" s="122">
        <f t="shared" si="1"/>
        <v>58.48739495798319</v>
      </c>
      <c r="K17" s="124">
        <f t="shared" si="2"/>
        <v>68.96358543417367</v>
      </c>
      <c r="L17" s="125" t="s">
        <v>607</v>
      </c>
      <c r="M17" s="120" t="s">
        <v>72</v>
      </c>
      <c r="N17" s="126"/>
    </row>
    <row r="18" spans="1:14" s="118" customFormat="1" ht="12.75">
      <c r="A18" s="108">
        <v>6</v>
      </c>
      <c r="B18" s="132" t="s">
        <v>376</v>
      </c>
      <c r="C18" s="132" t="s">
        <v>219</v>
      </c>
      <c r="D18" s="132" t="s">
        <v>186</v>
      </c>
      <c r="E18" s="51">
        <v>39694</v>
      </c>
      <c r="F18" s="120" t="s">
        <v>418</v>
      </c>
      <c r="G18" s="121">
        <v>11</v>
      </c>
      <c r="H18" s="122">
        <f t="shared" si="0"/>
        <v>10.476190476190476</v>
      </c>
      <c r="I18" s="123">
        <v>1.26</v>
      </c>
      <c r="J18" s="122">
        <f t="shared" si="1"/>
        <v>55.238095238095234</v>
      </c>
      <c r="K18" s="124">
        <f t="shared" si="2"/>
        <v>65.71428571428571</v>
      </c>
      <c r="L18" s="125" t="s">
        <v>607</v>
      </c>
      <c r="M18" s="120" t="s">
        <v>72</v>
      </c>
      <c r="N18" s="126"/>
    </row>
    <row r="19" spans="1:14" s="118" customFormat="1" ht="12.75">
      <c r="A19" s="108">
        <v>7</v>
      </c>
      <c r="B19" s="132" t="s">
        <v>365</v>
      </c>
      <c r="C19" s="132" t="s">
        <v>150</v>
      </c>
      <c r="D19" s="132" t="s">
        <v>366</v>
      </c>
      <c r="E19" s="51">
        <v>39398</v>
      </c>
      <c r="F19" s="120" t="s">
        <v>418</v>
      </c>
      <c r="G19" s="121">
        <v>3</v>
      </c>
      <c r="H19" s="122">
        <f t="shared" si="0"/>
        <v>2.857142857142857</v>
      </c>
      <c r="I19" s="123">
        <v>1.2</v>
      </c>
      <c r="J19" s="122">
        <f t="shared" si="1"/>
        <v>58</v>
      </c>
      <c r="K19" s="124">
        <f t="shared" si="2"/>
        <v>60.857142857142854</v>
      </c>
      <c r="L19" s="125" t="s">
        <v>607</v>
      </c>
      <c r="M19" s="120" t="s">
        <v>72</v>
      </c>
      <c r="N19" s="126"/>
    </row>
    <row r="20" spans="1:14" s="118" customFormat="1" ht="12.75">
      <c r="A20" s="108">
        <v>8</v>
      </c>
      <c r="B20" s="132" t="s">
        <v>388</v>
      </c>
      <c r="C20" s="132" t="s">
        <v>363</v>
      </c>
      <c r="D20" s="132" t="s">
        <v>174</v>
      </c>
      <c r="E20" s="51">
        <v>39540</v>
      </c>
      <c r="F20" s="120" t="s">
        <v>100</v>
      </c>
      <c r="G20" s="121">
        <v>3</v>
      </c>
      <c r="H20" s="122">
        <f t="shared" si="0"/>
        <v>2.857142857142857</v>
      </c>
      <c r="I20" s="123">
        <v>1.2</v>
      </c>
      <c r="J20" s="122">
        <f t="shared" si="1"/>
        <v>58</v>
      </c>
      <c r="K20" s="124">
        <f t="shared" si="2"/>
        <v>60.857142857142854</v>
      </c>
      <c r="L20" s="125" t="s">
        <v>607</v>
      </c>
      <c r="M20" s="120" t="s">
        <v>72</v>
      </c>
      <c r="N20" s="126"/>
    </row>
    <row r="21" spans="1:14" s="118" customFormat="1" ht="12.75">
      <c r="A21" s="108">
        <v>9</v>
      </c>
      <c r="B21" s="132" t="s">
        <v>369</v>
      </c>
      <c r="C21" s="132" t="s">
        <v>224</v>
      </c>
      <c r="D21" s="132" t="s">
        <v>78</v>
      </c>
      <c r="E21" s="51">
        <v>39666</v>
      </c>
      <c r="F21" s="120" t="s">
        <v>418</v>
      </c>
      <c r="G21" s="121">
        <v>13</v>
      </c>
      <c r="H21" s="122">
        <f t="shared" si="0"/>
        <v>12.380952380952381</v>
      </c>
      <c r="I21" s="123">
        <v>2.01</v>
      </c>
      <c r="J21" s="122">
        <f t="shared" si="1"/>
        <v>34.626865671641795</v>
      </c>
      <c r="K21" s="124">
        <f t="shared" si="2"/>
        <v>47.007818052594175</v>
      </c>
      <c r="L21" s="125" t="s">
        <v>607</v>
      </c>
      <c r="M21" s="120" t="s">
        <v>72</v>
      </c>
      <c r="N21" s="126"/>
    </row>
    <row r="22" spans="1:14" s="118" customFormat="1" ht="12.75">
      <c r="A22" s="108">
        <v>10</v>
      </c>
      <c r="B22" s="132" t="s">
        <v>335</v>
      </c>
      <c r="C22" s="132" t="s">
        <v>336</v>
      </c>
      <c r="D22" s="132" t="s">
        <v>185</v>
      </c>
      <c r="E22" s="51">
        <v>39544</v>
      </c>
      <c r="F22" s="120" t="s">
        <v>418</v>
      </c>
      <c r="G22" s="121">
        <v>9</v>
      </c>
      <c r="H22" s="122">
        <f t="shared" si="0"/>
        <v>8.571428571428571</v>
      </c>
      <c r="I22" s="123">
        <v>2.01</v>
      </c>
      <c r="J22" s="122">
        <f t="shared" si="1"/>
        <v>34.626865671641795</v>
      </c>
      <c r="K22" s="124">
        <f t="shared" si="2"/>
        <v>43.198294243070364</v>
      </c>
      <c r="L22" s="125" t="s">
        <v>607</v>
      </c>
      <c r="M22" s="120" t="s">
        <v>72</v>
      </c>
      <c r="N22" s="126"/>
    </row>
    <row r="23" spans="1:14" s="118" customFormat="1" ht="12.75">
      <c r="A23" s="108">
        <v>11</v>
      </c>
      <c r="B23" s="132" t="s">
        <v>396</v>
      </c>
      <c r="C23" s="132" t="s">
        <v>219</v>
      </c>
      <c r="D23" s="132" t="s">
        <v>366</v>
      </c>
      <c r="E23" s="51">
        <v>39738</v>
      </c>
      <c r="F23" s="120" t="s">
        <v>100</v>
      </c>
      <c r="G23" s="121">
        <v>10</v>
      </c>
      <c r="H23" s="122">
        <f t="shared" si="0"/>
        <v>9.523809523809524</v>
      </c>
      <c r="I23" s="123">
        <v>2.15</v>
      </c>
      <c r="J23" s="122">
        <f t="shared" si="1"/>
        <v>32.372093023255815</v>
      </c>
      <c r="K23" s="124">
        <f t="shared" si="2"/>
        <v>41.89590254706534</v>
      </c>
      <c r="L23" s="125" t="s">
        <v>607</v>
      </c>
      <c r="M23" s="120" t="s">
        <v>72</v>
      </c>
      <c r="N23" s="126"/>
    </row>
    <row r="24" spans="1:14" s="118" customFormat="1" ht="12.75">
      <c r="A24" s="108">
        <v>12</v>
      </c>
      <c r="B24" s="132" t="s">
        <v>397</v>
      </c>
      <c r="C24" s="132" t="s">
        <v>150</v>
      </c>
      <c r="D24" s="132" t="s">
        <v>185</v>
      </c>
      <c r="E24" s="51">
        <v>39541</v>
      </c>
      <c r="F24" s="120" t="s">
        <v>100</v>
      </c>
      <c r="G24" s="121">
        <v>7</v>
      </c>
      <c r="H24" s="122">
        <f t="shared" si="0"/>
        <v>6.666666666666667</v>
      </c>
      <c r="I24" s="123">
        <v>2</v>
      </c>
      <c r="J24" s="122">
        <f t="shared" si="1"/>
        <v>34.8</v>
      </c>
      <c r="K24" s="124">
        <f t="shared" si="2"/>
        <v>41.46666666666666</v>
      </c>
      <c r="L24" s="125" t="s">
        <v>607</v>
      </c>
      <c r="M24" s="120" t="s">
        <v>72</v>
      </c>
      <c r="N24" s="126"/>
    </row>
    <row r="25" spans="1:14" s="118" customFormat="1" ht="12.75">
      <c r="A25" s="108">
        <v>13</v>
      </c>
      <c r="B25" s="132" t="s">
        <v>398</v>
      </c>
      <c r="C25" s="132" t="s">
        <v>399</v>
      </c>
      <c r="D25" s="132" t="s">
        <v>301</v>
      </c>
      <c r="E25" s="51">
        <v>39642</v>
      </c>
      <c r="F25" s="120" t="s">
        <v>100</v>
      </c>
      <c r="G25" s="121">
        <v>7</v>
      </c>
      <c r="H25" s="122">
        <f t="shared" si="0"/>
        <v>6.666666666666667</v>
      </c>
      <c r="I25" s="123">
        <v>2.01</v>
      </c>
      <c r="J25" s="122">
        <f t="shared" si="1"/>
        <v>34.626865671641795</v>
      </c>
      <c r="K25" s="124">
        <f t="shared" si="2"/>
        <v>41.29353233830846</v>
      </c>
      <c r="L25" s="125" t="s">
        <v>607</v>
      </c>
      <c r="M25" s="120" t="s">
        <v>72</v>
      </c>
      <c r="N25" s="126"/>
    </row>
    <row r="26" spans="1:14" s="118" customFormat="1" ht="12.75">
      <c r="A26" s="108">
        <v>14</v>
      </c>
      <c r="B26" s="132" t="s">
        <v>344</v>
      </c>
      <c r="C26" s="132" t="s">
        <v>345</v>
      </c>
      <c r="D26" s="132" t="s">
        <v>177</v>
      </c>
      <c r="E26" s="51">
        <v>39675</v>
      </c>
      <c r="F26" s="120" t="s">
        <v>418</v>
      </c>
      <c r="G26" s="121">
        <v>7</v>
      </c>
      <c r="H26" s="122">
        <f t="shared" si="0"/>
        <v>6.666666666666667</v>
      </c>
      <c r="I26" s="123">
        <v>2.03</v>
      </c>
      <c r="J26" s="122">
        <f t="shared" si="1"/>
        <v>34.285714285714285</v>
      </c>
      <c r="K26" s="124">
        <f t="shared" si="2"/>
        <v>40.95238095238095</v>
      </c>
      <c r="L26" s="125" t="s">
        <v>607</v>
      </c>
      <c r="M26" s="120" t="s">
        <v>72</v>
      </c>
      <c r="N26" s="126"/>
    </row>
    <row r="27" spans="1:14" s="118" customFormat="1" ht="12.75">
      <c r="A27" s="108">
        <v>15</v>
      </c>
      <c r="B27" s="132" t="s">
        <v>131</v>
      </c>
      <c r="C27" s="132" t="s">
        <v>162</v>
      </c>
      <c r="D27" s="132" t="s">
        <v>176</v>
      </c>
      <c r="E27" s="51">
        <v>39446</v>
      </c>
      <c r="F27" s="120" t="s">
        <v>418</v>
      </c>
      <c r="G27" s="121">
        <v>8</v>
      </c>
      <c r="H27" s="122">
        <f t="shared" si="0"/>
        <v>7.619047619047619</v>
      </c>
      <c r="I27" s="123">
        <v>2.15</v>
      </c>
      <c r="J27" s="122">
        <f t="shared" si="1"/>
        <v>32.372093023255815</v>
      </c>
      <c r="K27" s="124">
        <f t="shared" si="2"/>
        <v>39.991140642303435</v>
      </c>
      <c r="L27" s="125" t="s">
        <v>607</v>
      </c>
      <c r="M27" s="120" t="s">
        <v>72</v>
      </c>
      <c r="N27" s="126"/>
    </row>
    <row r="28" spans="1:14" s="118" customFormat="1" ht="12.75">
      <c r="A28" s="108">
        <v>16</v>
      </c>
      <c r="B28" s="132" t="s">
        <v>349</v>
      </c>
      <c r="C28" s="132" t="s">
        <v>350</v>
      </c>
      <c r="D28" s="132" t="s">
        <v>351</v>
      </c>
      <c r="E28" s="51">
        <v>39665</v>
      </c>
      <c r="F28" s="120" t="s">
        <v>418</v>
      </c>
      <c r="G28" s="121">
        <v>6</v>
      </c>
      <c r="H28" s="122">
        <f t="shared" si="0"/>
        <v>5.714285714285714</v>
      </c>
      <c r="I28" s="123">
        <v>2.06</v>
      </c>
      <c r="J28" s="122">
        <f t="shared" si="1"/>
        <v>33.78640776699029</v>
      </c>
      <c r="K28" s="124">
        <f t="shared" si="2"/>
        <v>39.500693481276</v>
      </c>
      <c r="L28" s="125" t="s">
        <v>607</v>
      </c>
      <c r="M28" s="120" t="s">
        <v>72</v>
      </c>
      <c r="N28" s="126"/>
    </row>
    <row r="29" spans="1:14" s="118" customFormat="1" ht="12.75">
      <c r="A29" s="109">
        <v>17</v>
      </c>
      <c r="B29" s="132" t="s">
        <v>419</v>
      </c>
      <c r="C29" s="132" t="s">
        <v>373</v>
      </c>
      <c r="D29" s="132" t="s">
        <v>366</v>
      </c>
      <c r="E29" s="51">
        <v>39437</v>
      </c>
      <c r="F29" s="120" t="s">
        <v>417</v>
      </c>
      <c r="G29" s="121">
        <v>6</v>
      </c>
      <c r="H29" s="122">
        <f t="shared" si="0"/>
        <v>5.714285714285714</v>
      </c>
      <c r="I29" s="123">
        <v>2.1</v>
      </c>
      <c r="J29" s="122">
        <f t="shared" si="1"/>
        <v>33.14285714285714</v>
      </c>
      <c r="K29" s="124">
        <f t="shared" si="2"/>
        <v>38.857142857142854</v>
      </c>
      <c r="L29" s="125" t="s">
        <v>607</v>
      </c>
      <c r="M29" s="120" t="s">
        <v>72</v>
      </c>
      <c r="N29" s="126"/>
    </row>
    <row r="30" spans="1:14" s="118" customFormat="1" ht="12.75">
      <c r="A30" s="108">
        <v>18</v>
      </c>
      <c r="B30" s="132" t="s">
        <v>384</v>
      </c>
      <c r="C30" s="132" t="s">
        <v>165</v>
      </c>
      <c r="D30" s="132" t="s">
        <v>385</v>
      </c>
      <c r="E30" s="51">
        <v>39332</v>
      </c>
      <c r="F30" s="120" t="s">
        <v>100</v>
      </c>
      <c r="G30" s="121">
        <v>6</v>
      </c>
      <c r="H30" s="122">
        <f t="shared" si="0"/>
        <v>5.714285714285714</v>
      </c>
      <c r="I30" s="123">
        <v>2.12</v>
      </c>
      <c r="J30" s="122">
        <f t="shared" si="1"/>
        <v>32.83018867924528</v>
      </c>
      <c r="K30" s="124">
        <f t="shared" si="2"/>
        <v>38.544474393531</v>
      </c>
      <c r="L30" s="125" t="s">
        <v>607</v>
      </c>
      <c r="M30" s="120" t="s">
        <v>72</v>
      </c>
      <c r="N30" s="126"/>
    </row>
    <row r="31" spans="1:14" s="118" customFormat="1" ht="12.75">
      <c r="A31" s="108">
        <v>19</v>
      </c>
      <c r="B31" s="132" t="s">
        <v>261</v>
      </c>
      <c r="C31" s="132" t="s">
        <v>152</v>
      </c>
      <c r="D31" s="132" t="s">
        <v>263</v>
      </c>
      <c r="E31" s="51">
        <v>39634</v>
      </c>
      <c r="F31" s="120" t="s">
        <v>417</v>
      </c>
      <c r="G31" s="121">
        <v>5</v>
      </c>
      <c r="H31" s="122">
        <f t="shared" si="0"/>
        <v>4.761904761904762</v>
      </c>
      <c r="I31" s="123">
        <v>2.09</v>
      </c>
      <c r="J31" s="122">
        <f t="shared" si="1"/>
        <v>33.301435406698566</v>
      </c>
      <c r="K31" s="124">
        <f t="shared" si="2"/>
        <v>38.063340168603325</v>
      </c>
      <c r="L31" s="125" t="s">
        <v>607</v>
      </c>
      <c r="M31" s="120" t="s">
        <v>72</v>
      </c>
      <c r="N31" s="126"/>
    </row>
    <row r="32" spans="1:14" s="118" customFormat="1" ht="12.75">
      <c r="A32" s="108">
        <v>20</v>
      </c>
      <c r="B32" s="132" t="s">
        <v>389</v>
      </c>
      <c r="C32" s="132" t="s">
        <v>390</v>
      </c>
      <c r="D32" s="132" t="s">
        <v>391</v>
      </c>
      <c r="E32" s="51">
        <v>39435</v>
      </c>
      <c r="F32" s="120" t="s">
        <v>100</v>
      </c>
      <c r="G32" s="121">
        <v>6</v>
      </c>
      <c r="H32" s="122">
        <f t="shared" si="0"/>
        <v>5.714285714285714</v>
      </c>
      <c r="I32" s="123">
        <v>2.16</v>
      </c>
      <c r="J32" s="122">
        <f t="shared" si="1"/>
        <v>32.222222222222214</v>
      </c>
      <c r="K32" s="124">
        <f t="shared" si="2"/>
        <v>37.93650793650793</v>
      </c>
      <c r="L32" s="125" t="s">
        <v>607</v>
      </c>
      <c r="M32" s="120" t="s">
        <v>72</v>
      </c>
      <c r="N32" s="126"/>
    </row>
    <row r="33" spans="1:14" s="118" customFormat="1" ht="12.75">
      <c r="A33" s="108">
        <v>21</v>
      </c>
      <c r="B33" s="132" t="s">
        <v>367</v>
      </c>
      <c r="C33" s="132" t="s">
        <v>368</v>
      </c>
      <c r="D33" s="132" t="s">
        <v>286</v>
      </c>
      <c r="E33" s="51">
        <v>39631</v>
      </c>
      <c r="F33" s="120" t="s">
        <v>418</v>
      </c>
      <c r="G33" s="121">
        <v>6</v>
      </c>
      <c r="H33" s="122">
        <f t="shared" si="0"/>
        <v>5.714285714285714</v>
      </c>
      <c r="I33" s="123">
        <v>2.25</v>
      </c>
      <c r="J33" s="122">
        <f t="shared" si="1"/>
        <v>30.93333333333333</v>
      </c>
      <c r="K33" s="124">
        <f t="shared" si="2"/>
        <v>36.647619047619045</v>
      </c>
      <c r="L33" s="125" t="s">
        <v>607</v>
      </c>
      <c r="M33" s="120" t="s">
        <v>72</v>
      </c>
      <c r="N33" s="126"/>
    </row>
    <row r="34" spans="1:14" s="118" customFormat="1" ht="12.75">
      <c r="A34" s="108">
        <v>22</v>
      </c>
      <c r="B34" s="132" t="s">
        <v>392</v>
      </c>
      <c r="C34" s="132" t="s">
        <v>262</v>
      </c>
      <c r="D34" s="132" t="s">
        <v>183</v>
      </c>
      <c r="E34" s="51">
        <v>39547</v>
      </c>
      <c r="F34" s="120" t="s">
        <v>100</v>
      </c>
      <c r="G34" s="121">
        <v>2</v>
      </c>
      <c r="H34" s="122">
        <f t="shared" si="0"/>
        <v>1.9047619047619047</v>
      </c>
      <c r="I34" s="123">
        <v>2.1</v>
      </c>
      <c r="J34" s="122">
        <f t="shared" si="1"/>
        <v>33.14285714285714</v>
      </c>
      <c r="K34" s="124">
        <f t="shared" si="2"/>
        <v>35.047619047619044</v>
      </c>
      <c r="L34" s="125" t="s">
        <v>607</v>
      </c>
      <c r="M34" s="120" t="s">
        <v>72</v>
      </c>
      <c r="N34" s="126"/>
    </row>
    <row r="35" spans="1:14" s="118" customFormat="1" ht="12.75">
      <c r="A35" s="108">
        <v>23</v>
      </c>
      <c r="B35" s="132" t="s">
        <v>386</v>
      </c>
      <c r="C35" s="132" t="s">
        <v>373</v>
      </c>
      <c r="D35" s="132" t="s">
        <v>301</v>
      </c>
      <c r="E35" s="51">
        <v>39673</v>
      </c>
      <c r="F35" s="120" t="s">
        <v>100</v>
      </c>
      <c r="G35" s="121">
        <v>5</v>
      </c>
      <c r="H35" s="122">
        <f t="shared" si="0"/>
        <v>4.761904761904762</v>
      </c>
      <c r="I35" s="123">
        <v>3.02</v>
      </c>
      <c r="J35" s="122">
        <f t="shared" si="1"/>
        <v>23.04635761589404</v>
      </c>
      <c r="K35" s="124">
        <f t="shared" si="2"/>
        <v>27.8082623777988</v>
      </c>
      <c r="L35" s="125" t="s">
        <v>607</v>
      </c>
      <c r="M35" s="120" t="s">
        <v>72</v>
      </c>
      <c r="N35" s="126"/>
    </row>
    <row r="36" spans="1:14" s="118" customFormat="1" ht="12.75">
      <c r="A36" s="108">
        <v>24</v>
      </c>
      <c r="B36" s="132" t="s">
        <v>387</v>
      </c>
      <c r="C36" s="132" t="s">
        <v>165</v>
      </c>
      <c r="D36" s="132" t="s">
        <v>263</v>
      </c>
      <c r="E36" s="51">
        <v>39506</v>
      </c>
      <c r="F36" s="120" t="s">
        <v>100</v>
      </c>
      <c r="G36" s="121">
        <v>2</v>
      </c>
      <c r="H36" s="122">
        <f t="shared" si="0"/>
        <v>1.9047619047619047</v>
      </c>
      <c r="I36" s="123">
        <v>3.05</v>
      </c>
      <c r="J36" s="122">
        <f t="shared" si="1"/>
        <v>22.81967213114754</v>
      </c>
      <c r="K36" s="124">
        <f t="shared" si="2"/>
        <v>24.724434035909447</v>
      </c>
      <c r="L36" s="125" t="s">
        <v>607</v>
      </c>
      <c r="M36" s="120" t="s">
        <v>72</v>
      </c>
      <c r="N36" s="126"/>
    </row>
    <row r="37" spans="1:14" s="118" customFormat="1" ht="12.75">
      <c r="A37" s="108">
        <v>25</v>
      </c>
      <c r="B37" s="132" t="s">
        <v>393</v>
      </c>
      <c r="C37" s="132" t="s">
        <v>394</v>
      </c>
      <c r="D37" s="132" t="s">
        <v>395</v>
      </c>
      <c r="E37" s="51">
        <v>39438</v>
      </c>
      <c r="F37" s="120" t="s">
        <v>100</v>
      </c>
      <c r="G37" s="121">
        <v>4</v>
      </c>
      <c r="H37" s="122">
        <f t="shared" si="0"/>
        <v>3.8095238095238093</v>
      </c>
      <c r="I37" s="123">
        <v>3.45</v>
      </c>
      <c r="J37" s="122">
        <f t="shared" si="1"/>
        <v>20.173913043478258</v>
      </c>
      <c r="K37" s="124">
        <f t="shared" si="2"/>
        <v>23.98343685300207</v>
      </c>
      <c r="L37" s="125" t="s">
        <v>607</v>
      </c>
      <c r="M37" s="120" t="s">
        <v>72</v>
      </c>
      <c r="N37" s="126"/>
    </row>
    <row r="38" spans="1:12" ht="12.75" customHeight="1">
      <c r="A38" s="127"/>
      <c r="B38" s="207" t="s">
        <v>31</v>
      </c>
      <c r="C38" s="207"/>
      <c r="D38" s="207"/>
      <c r="E38" s="128"/>
      <c r="F38" s="129">
        <f>COUNT(E13:E37)</f>
        <v>25</v>
      </c>
      <c r="G38" s="129">
        <f>COUNTIF(G13:G37,"&gt;0")</f>
        <v>25</v>
      </c>
      <c r="H38" s="129"/>
      <c r="I38" s="129">
        <f>COUNTIF(I13:I37,"&gt;0")</f>
        <v>25</v>
      </c>
      <c r="J38" s="129"/>
      <c r="K38" s="129"/>
      <c r="L38" s="129">
        <f>COUNTIF(K13:K37,"&gt;0")</f>
        <v>25</v>
      </c>
    </row>
    <row r="39" spans="2:12" ht="12.75">
      <c r="B39" s="207" t="s">
        <v>65</v>
      </c>
      <c r="C39" s="207"/>
      <c r="D39" s="207"/>
      <c r="E39" s="128"/>
      <c r="F39" s="130"/>
      <c r="G39" s="130">
        <f>G38*100/F38</f>
        <v>100</v>
      </c>
      <c r="H39" s="130"/>
      <c r="I39" s="130">
        <f>I38*100/F38</f>
        <v>100</v>
      </c>
      <c r="J39" s="130"/>
      <c r="K39" s="130"/>
      <c r="L39" s="130">
        <f>L38*100/F38</f>
        <v>100</v>
      </c>
    </row>
    <row r="40" spans="5:15" ht="12.75">
      <c r="E40" s="208" t="s">
        <v>15</v>
      </c>
      <c r="F40" s="209"/>
      <c r="G40" s="209"/>
      <c r="H40" s="209"/>
      <c r="I40" s="209"/>
      <c r="J40" s="209"/>
      <c r="K40" s="209"/>
      <c r="L40" s="167" t="s">
        <v>258</v>
      </c>
      <c r="M40" s="167"/>
      <c r="N40" s="167"/>
      <c r="O40" s="167"/>
    </row>
    <row r="41" spans="5:15" ht="12.75">
      <c r="E41" s="208" t="s">
        <v>16</v>
      </c>
      <c r="F41" s="209"/>
      <c r="G41" s="209"/>
      <c r="H41" s="209"/>
      <c r="I41" s="209"/>
      <c r="J41" s="209"/>
      <c r="K41" s="209"/>
      <c r="L41" s="167" t="s">
        <v>604</v>
      </c>
      <c r="M41" s="167"/>
      <c r="N41" s="167"/>
      <c r="O41" s="167"/>
    </row>
    <row r="42" spans="12:15" ht="12.75">
      <c r="L42" s="167" t="s">
        <v>605</v>
      </c>
      <c r="M42" s="167"/>
      <c r="N42" s="167"/>
      <c r="O42" s="167"/>
    </row>
    <row r="43" spans="12:15" ht="12.75">
      <c r="L43" s="167" t="s">
        <v>593</v>
      </c>
      <c r="M43" s="167"/>
      <c r="N43" s="167"/>
      <c r="O43" s="167"/>
    </row>
    <row r="44" spans="12:15" ht="12.75">
      <c r="L44" s="167" t="s">
        <v>606</v>
      </c>
      <c r="M44" s="167"/>
      <c r="N44" s="167"/>
      <c r="O44" s="167"/>
    </row>
    <row r="45" spans="12:15" ht="12.75">
      <c r="L45" s="131"/>
      <c r="M45" s="131"/>
      <c r="N45" s="131"/>
      <c r="O45" s="131"/>
    </row>
  </sheetData>
  <sheetProtection/>
  <mergeCells count="29">
    <mergeCell ref="L42:O42"/>
    <mergeCell ref="L43:O43"/>
    <mergeCell ref="L44:O44"/>
    <mergeCell ref="B38:D38"/>
    <mergeCell ref="B39:D39"/>
    <mergeCell ref="E40:K40"/>
    <mergeCell ref="L40:O40"/>
    <mergeCell ref="E41:K41"/>
    <mergeCell ref="L41:O41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="86" zoomScaleNormal="86" workbookViewId="0" topLeftCell="A1">
      <selection activeCell="P20" sqref="P20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597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27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24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358</v>
      </c>
      <c r="C13" s="132" t="s">
        <v>160</v>
      </c>
      <c r="D13" s="132" t="s">
        <v>194</v>
      </c>
      <c r="E13" s="51">
        <v>39456</v>
      </c>
      <c r="F13" s="46" t="s">
        <v>416</v>
      </c>
      <c r="G13" s="6">
        <v>6</v>
      </c>
      <c r="H13" s="9">
        <f aca="true" t="shared" si="0" ref="H13:H36">40*G13/42</f>
        <v>5.714285714285714</v>
      </c>
      <c r="I13" s="7">
        <v>1.36</v>
      </c>
      <c r="J13" s="9">
        <f aca="true" t="shared" si="1" ref="J13:J36">60*1.36/I13</f>
        <v>60</v>
      </c>
      <c r="K13" s="11">
        <f aca="true" t="shared" si="2" ref="K13:K36">SUM(H13,J13)</f>
        <v>65.71428571428571</v>
      </c>
      <c r="L13" s="14" t="s">
        <v>125</v>
      </c>
      <c r="M13" s="47" t="s">
        <v>71</v>
      </c>
      <c r="N13" s="32"/>
    </row>
    <row r="14" spans="1:14" s="27" customFormat="1" ht="12.75">
      <c r="A14" s="37">
        <v>2</v>
      </c>
      <c r="B14" s="132" t="s">
        <v>415</v>
      </c>
      <c r="C14" s="132" t="s">
        <v>235</v>
      </c>
      <c r="D14" s="132" t="s">
        <v>233</v>
      </c>
      <c r="E14" s="51">
        <v>39531</v>
      </c>
      <c r="F14" s="46" t="s">
        <v>417</v>
      </c>
      <c r="G14" s="6">
        <v>28</v>
      </c>
      <c r="H14" s="9">
        <f t="shared" si="0"/>
        <v>26.666666666666668</v>
      </c>
      <c r="I14" s="7">
        <v>2.1</v>
      </c>
      <c r="J14" s="9">
        <f t="shared" si="1"/>
        <v>38.85714285714286</v>
      </c>
      <c r="K14" s="11">
        <f t="shared" si="2"/>
        <v>65.52380952380953</v>
      </c>
      <c r="L14" s="14" t="s">
        <v>126</v>
      </c>
      <c r="M14" s="47" t="s">
        <v>71</v>
      </c>
      <c r="N14" s="32"/>
    </row>
    <row r="15" spans="1:14" s="27" customFormat="1" ht="12.75">
      <c r="A15" s="37">
        <v>3</v>
      </c>
      <c r="B15" s="132" t="s">
        <v>353</v>
      </c>
      <c r="C15" s="132" t="s">
        <v>354</v>
      </c>
      <c r="D15" s="132" t="s">
        <v>233</v>
      </c>
      <c r="E15" s="51">
        <v>39608</v>
      </c>
      <c r="F15" s="46" t="s">
        <v>416</v>
      </c>
      <c r="G15" s="6">
        <v>6</v>
      </c>
      <c r="H15" s="9">
        <f t="shared" si="0"/>
        <v>5.714285714285714</v>
      </c>
      <c r="I15" s="7">
        <v>2.03</v>
      </c>
      <c r="J15" s="9">
        <f t="shared" si="1"/>
        <v>40.19704433497538</v>
      </c>
      <c r="K15" s="11">
        <f t="shared" si="2"/>
        <v>45.911330049261096</v>
      </c>
      <c r="L15" s="14" t="s">
        <v>607</v>
      </c>
      <c r="M15" s="47" t="s">
        <v>71</v>
      </c>
      <c r="N15" s="32"/>
    </row>
    <row r="16" spans="1:14" s="27" customFormat="1" ht="12.75">
      <c r="A16" s="37">
        <v>4</v>
      </c>
      <c r="B16" s="132" t="s">
        <v>408</v>
      </c>
      <c r="C16" s="132" t="s">
        <v>159</v>
      </c>
      <c r="D16" s="132" t="s">
        <v>296</v>
      </c>
      <c r="E16" s="51">
        <v>39252</v>
      </c>
      <c r="F16" s="46" t="s">
        <v>100</v>
      </c>
      <c r="G16" s="6">
        <v>8</v>
      </c>
      <c r="H16" s="9">
        <f t="shared" si="0"/>
        <v>7.619047619047619</v>
      </c>
      <c r="I16" s="7">
        <v>2.15</v>
      </c>
      <c r="J16" s="9">
        <f t="shared" si="1"/>
        <v>37.95348837209303</v>
      </c>
      <c r="K16" s="11">
        <f t="shared" si="2"/>
        <v>45.57253599114065</v>
      </c>
      <c r="L16" s="14" t="s">
        <v>607</v>
      </c>
      <c r="M16" s="47" t="s">
        <v>71</v>
      </c>
      <c r="N16" s="32"/>
    </row>
    <row r="17" spans="1:14" s="27" customFormat="1" ht="12.75">
      <c r="A17" s="37">
        <v>5</v>
      </c>
      <c r="B17" s="132" t="s">
        <v>342</v>
      </c>
      <c r="C17" s="132" t="s">
        <v>343</v>
      </c>
      <c r="D17" s="132" t="s">
        <v>239</v>
      </c>
      <c r="E17" s="51">
        <v>39615</v>
      </c>
      <c r="F17" s="46" t="s">
        <v>416</v>
      </c>
      <c r="G17" s="6">
        <v>7</v>
      </c>
      <c r="H17" s="9">
        <f t="shared" si="0"/>
        <v>6.666666666666667</v>
      </c>
      <c r="I17" s="7">
        <v>2.1</v>
      </c>
      <c r="J17" s="9">
        <f t="shared" si="1"/>
        <v>38.85714285714286</v>
      </c>
      <c r="K17" s="11">
        <f t="shared" si="2"/>
        <v>45.523809523809526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132" t="s">
        <v>360</v>
      </c>
      <c r="C18" s="132" t="s">
        <v>361</v>
      </c>
      <c r="D18" s="132" t="s">
        <v>191</v>
      </c>
      <c r="E18" s="51">
        <v>39654</v>
      </c>
      <c r="F18" s="46" t="s">
        <v>416</v>
      </c>
      <c r="G18" s="6">
        <v>7</v>
      </c>
      <c r="H18" s="9">
        <f t="shared" si="0"/>
        <v>6.666666666666667</v>
      </c>
      <c r="I18" s="7">
        <v>2.14</v>
      </c>
      <c r="J18" s="9">
        <f t="shared" si="1"/>
        <v>38.13084112149533</v>
      </c>
      <c r="K18" s="11">
        <f t="shared" si="2"/>
        <v>44.797507788161994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132" t="s">
        <v>413</v>
      </c>
      <c r="C19" s="132" t="s">
        <v>414</v>
      </c>
      <c r="D19" s="132" t="s">
        <v>188</v>
      </c>
      <c r="E19" s="51">
        <v>39532</v>
      </c>
      <c r="F19" s="46" t="s">
        <v>100</v>
      </c>
      <c r="G19" s="6">
        <v>7</v>
      </c>
      <c r="H19" s="9">
        <f t="shared" si="0"/>
        <v>6.666666666666667</v>
      </c>
      <c r="I19" s="7">
        <v>2.15</v>
      </c>
      <c r="J19" s="9">
        <f t="shared" si="1"/>
        <v>37.95348837209303</v>
      </c>
      <c r="K19" s="11">
        <f t="shared" si="2"/>
        <v>44.62015503875969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132" t="s">
        <v>293</v>
      </c>
      <c r="C20" s="132" t="s">
        <v>311</v>
      </c>
      <c r="D20" s="132" t="s">
        <v>197</v>
      </c>
      <c r="E20" s="51">
        <v>39636</v>
      </c>
      <c r="F20" s="46" t="s">
        <v>100</v>
      </c>
      <c r="G20" s="6">
        <v>10</v>
      </c>
      <c r="H20" s="9">
        <f t="shared" si="0"/>
        <v>9.523809523809524</v>
      </c>
      <c r="I20" s="7">
        <v>2.38</v>
      </c>
      <c r="J20" s="9">
        <f t="shared" si="1"/>
        <v>34.28571428571429</v>
      </c>
      <c r="K20" s="11">
        <f t="shared" si="2"/>
        <v>43.80952380952382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132" t="s">
        <v>352</v>
      </c>
      <c r="C21" s="132" t="s">
        <v>307</v>
      </c>
      <c r="D21" s="132" t="s">
        <v>184</v>
      </c>
      <c r="E21" s="51">
        <v>39623</v>
      </c>
      <c r="F21" s="46" t="s">
        <v>416</v>
      </c>
      <c r="G21" s="6">
        <v>3</v>
      </c>
      <c r="H21" s="9">
        <f t="shared" si="0"/>
        <v>2.857142857142857</v>
      </c>
      <c r="I21" s="7">
        <v>2.16</v>
      </c>
      <c r="J21" s="9">
        <f t="shared" si="1"/>
        <v>37.77777777777778</v>
      </c>
      <c r="K21" s="11">
        <f t="shared" si="2"/>
        <v>40.63492063492063</v>
      </c>
      <c r="L21" s="14" t="s">
        <v>607</v>
      </c>
      <c r="M21" s="47" t="s">
        <v>71</v>
      </c>
      <c r="N21" s="32"/>
    </row>
    <row r="22" spans="1:14" s="27" customFormat="1" ht="12.75">
      <c r="A22" s="37">
        <v>10</v>
      </c>
      <c r="B22" s="132" t="s">
        <v>409</v>
      </c>
      <c r="C22" s="132" t="s">
        <v>410</v>
      </c>
      <c r="D22" s="132" t="s">
        <v>197</v>
      </c>
      <c r="E22" s="51">
        <v>39501</v>
      </c>
      <c r="F22" s="46" t="s">
        <v>100</v>
      </c>
      <c r="G22" s="6">
        <v>3</v>
      </c>
      <c r="H22" s="9">
        <f t="shared" si="0"/>
        <v>2.857142857142857</v>
      </c>
      <c r="I22" s="7">
        <v>2.2</v>
      </c>
      <c r="J22" s="9">
        <f t="shared" si="1"/>
        <v>37.09090909090909</v>
      </c>
      <c r="K22" s="11">
        <f t="shared" si="2"/>
        <v>39.94805194805195</v>
      </c>
      <c r="L22" s="14" t="s">
        <v>607</v>
      </c>
      <c r="M22" s="47" t="s">
        <v>71</v>
      </c>
      <c r="N22" s="32"/>
    </row>
    <row r="23" spans="1:14" s="27" customFormat="1" ht="12.75">
      <c r="A23" s="37">
        <v>11</v>
      </c>
      <c r="B23" s="132" t="s">
        <v>346</v>
      </c>
      <c r="C23" s="132" t="s">
        <v>269</v>
      </c>
      <c r="D23" s="132" t="s">
        <v>347</v>
      </c>
      <c r="E23" s="51">
        <v>39546</v>
      </c>
      <c r="F23" s="46" t="s">
        <v>416</v>
      </c>
      <c r="G23" s="6">
        <v>4</v>
      </c>
      <c r="H23" s="9">
        <f t="shared" si="0"/>
        <v>3.8095238095238093</v>
      </c>
      <c r="I23" s="7">
        <v>2.27</v>
      </c>
      <c r="J23" s="9">
        <f t="shared" si="1"/>
        <v>35.947136563876654</v>
      </c>
      <c r="K23" s="11">
        <f t="shared" si="2"/>
        <v>39.756660373400464</v>
      </c>
      <c r="L23" s="14" t="s">
        <v>607</v>
      </c>
      <c r="M23" s="47" t="s">
        <v>71</v>
      </c>
      <c r="N23" s="32"/>
    </row>
    <row r="24" spans="1:14" s="27" customFormat="1" ht="12.75">
      <c r="A24" s="37">
        <v>12</v>
      </c>
      <c r="B24" s="132" t="s">
        <v>402</v>
      </c>
      <c r="C24" s="132" t="s">
        <v>158</v>
      </c>
      <c r="D24" s="132" t="s">
        <v>403</v>
      </c>
      <c r="E24" s="51">
        <v>39439</v>
      </c>
      <c r="F24" s="46" t="s">
        <v>100</v>
      </c>
      <c r="G24" s="6">
        <v>5</v>
      </c>
      <c r="H24" s="9">
        <f t="shared" si="0"/>
        <v>4.761904761904762</v>
      </c>
      <c r="I24" s="7">
        <v>2.36</v>
      </c>
      <c r="J24" s="9">
        <f t="shared" si="1"/>
        <v>34.576271186440685</v>
      </c>
      <c r="K24" s="11">
        <f t="shared" si="2"/>
        <v>39.338175948345445</v>
      </c>
      <c r="L24" s="14" t="s">
        <v>607</v>
      </c>
      <c r="M24" s="47" t="s">
        <v>71</v>
      </c>
      <c r="N24" s="32"/>
    </row>
    <row r="25" spans="1:14" s="27" customFormat="1" ht="12.75">
      <c r="A25" s="37">
        <v>13</v>
      </c>
      <c r="B25" s="132" t="s">
        <v>314</v>
      </c>
      <c r="C25" s="132" t="s">
        <v>228</v>
      </c>
      <c r="D25" s="132" t="s">
        <v>181</v>
      </c>
      <c r="E25" s="51">
        <v>39511</v>
      </c>
      <c r="F25" s="46" t="s">
        <v>100</v>
      </c>
      <c r="G25" s="6">
        <v>5</v>
      </c>
      <c r="H25" s="9">
        <f t="shared" si="0"/>
        <v>4.761904761904762</v>
      </c>
      <c r="I25" s="7">
        <v>2.36</v>
      </c>
      <c r="J25" s="9">
        <f t="shared" si="1"/>
        <v>34.576271186440685</v>
      </c>
      <c r="K25" s="11">
        <f t="shared" si="2"/>
        <v>39.338175948345445</v>
      </c>
      <c r="L25" s="14" t="s">
        <v>607</v>
      </c>
      <c r="M25" s="47" t="s">
        <v>71</v>
      </c>
      <c r="N25" s="32"/>
    </row>
    <row r="26" spans="1:14" s="27" customFormat="1" ht="12.75">
      <c r="A26" s="37">
        <v>14</v>
      </c>
      <c r="B26" s="132" t="s">
        <v>381</v>
      </c>
      <c r="C26" s="132" t="s">
        <v>326</v>
      </c>
      <c r="D26" s="132" t="s">
        <v>382</v>
      </c>
      <c r="E26" s="51">
        <v>39673</v>
      </c>
      <c r="F26" s="46" t="s">
        <v>417</v>
      </c>
      <c r="G26" s="6">
        <v>9</v>
      </c>
      <c r="H26" s="9">
        <f t="shared" si="0"/>
        <v>8.571428571428571</v>
      </c>
      <c r="I26" s="7">
        <v>3</v>
      </c>
      <c r="J26" s="9">
        <f t="shared" si="1"/>
        <v>27.200000000000003</v>
      </c>
      <c r="K26" s="11">
        <f t="shared" si="2"/>
        <v>35.77142857142857</v>
      </c>
      <c r="L26" s="14" t="s">
        <v>607</v>
      </c>
      <c r="M26" s="47" t="s">
        <v>71</v>
      </c>
      <c r="N26" s="32"/>
    </row>
    <row r="27" spans="1:14" s="27" customFormat="1" ht="12.75">
      <c r="A27" s="37">
        <v>15</v>
      </c>
      <c r="B27" s="132" t="s">
        <v>411</v>
      </c>
      <c r="C27" s="132" t="s">
        <v>412</v>
      </c>
      <c r="D27" s="132" t="s">
        <v>187</v>
      </c>
      <c r="E27" s="51">
        <v>39650</v>
      </c>
      <c r="F27" s="46" t="s">
        <v>100</v>
      </c>
      <c r="G27" s="6">
        <v>9</v>
      </c>
      <c r="H27" s="9">
        <f t="shared" si="0"/>
        <v>8.571428571428571</v>
      </c>
      <c r="I27" s="7">
        <v>3.1</v>
      </c>
      <c r="J27" s="9">
        <f t="shared" si="1"/>
        <v>26.322580645161292</v>
      </c>
      <c r="K27" s="11">
        <f t="shared" si="2"/>
        <v>34.894009216589865</v>
      </c>
      <c r="L27" s="14" t="s">
        <v>607</v>
      </c>
      <c r="M27" s="47" t="s">
        <v>71</v>
      </c>
      <c r="N27" s="32"/>
    </row>
    <row r="28" spans="1:14" s="27" customFormat="1" ht="12.75">
      <c r="A28" s="37">
        <v>16</v>
      </c>
      <c r="B28" s="132" t="s">
        <v>337</v>
      </c>
      <c r="C28" s="132" t="s">
        <v>340</v>
      </c>
      <c r="D28" s="132" t="s">
        <v>341</v>
      </c>
      <c r="E28" s="51">
        <v>39829</v>
      </c>
      <c r="F28" s="46" t="s">
        <v>416</v>
      </c>
      <c r="G28" s="6">
        <v>8</v>
      </c>
      <c r="H28" s="9">
        <f t="shared" si="0"/>
        <v>7.619047619047619</v>
      </c>
      <c r="I28" s="7">
        <v>3</v>
      </c>
      <c r="J28" s="9">
        <f t="shared" si="1"/>
        <v>27.200000000000003</v>
      </c>
      <c r="K28" s="11">
        <f t="shared" si="2"/>
        <v>34.81904761904762</v>
      </c>
      <c r="L28" s="14" t="s">
        <v>607</v>
      </c>
      <c r="M28" s="47" t="s">
        <v>71</v>
      </c>
      <c r="N28" s="32"/>
    </row>
    <row r="29" spans="1:14" s="27" customFormat="1" ht="12.75">
      <c r="A29" s="41">
        <v>17</v>
      </c>
      <c r="B29" s="132" t="s">
        <v>406</v>
      </c>
      <c r="C29" s="132" t="s">
        <v>326</v>
      </c>
      <c r="D29" s="132" t="s">
        <v>407</v>
      </c>
      <c r="E29" s="51">
        <v>39574</v>
      </c>
      <c r="F29" s="46" t="s">
        <v>100</v>
      </c>
      <c r="G29" s="6">
        <v>8</v>
      </c>
      <c r="H29" s="9">
        <f t="shared" si="0"/>
        <v>7.619047619047619</v>
      </c>
      <c r="I29" s="7">
        <v>3.02</v>
      </c>
      <c r="J29" s="9">
        <f t="shared" si="1"/>
        <v>27.019867549668877</v>
      </c>
      <c r="K29" s="11">
        <f t="shared" si="2"/>
        <v>34.638915168716494</v>
      </c>
      <c r="L29" s="14" t="s">
        <v>607</v>
      </c>
      <c r="M29" s="47" t="s">
        <v>71</v>
      </c>
      <c r="N29" s="32"/>
    </row>
    <row r="30" spans="1:14" s="27" customFormat="1" ht="12.75">
      <c r="A30" s="37">
        <v>18</v>
      </c>
      <c r="B30" s="132" t="s">
        <v>404</v>
      </c>
      <c r="C30" s="132" t="s">
        <v>405</v>
      </c>
      <c r="D30" s="132" t="s">
        <v>194</v>
      </c>
      <c r="E30" s="51">
        <v>39636</v>
      </c>
      <c r="F30" s="46" t="s">
        <v>100</v>
      </c>
      <c r="G30" s="6">
        <v>9</v>
      </c>
      <c r="H30" s="9">
        <f t="shared" si="0"/>
        <v>8.571428571428571</v>
      </c>
      <c r="I30" s="7">
        <v>3.15</v>
      </c>
      <c r="J30" s="9">
        <f t="shared" si="1"/>
        <v>25.90476190476191</v>
      </c>
      <c r="K30" s="11">
        <f t="shared" si="2"/>
        <v>34.47619047619048</v>
      </c>
      <c r="L30" s="14" t="s">
        <v>607</v>
      </c>
      <c r="M30" s="47" t="s">
        <v>71</v>
      </c>
      <c r="N30" s="32"/>
    </row>
    <row r="31" spans="1:14" s="27" customFormat="1" ht="12.75">
      <c r="A31" s="37">
        <v>19</v>
      </c>
      <c r="B31" s="132" t="s">
        <v>337</v>
      </c>
      <c r="C31" s="132" t="s">
        <v>338</v>
      </c>
      <c r="D31" s="132" t="s">
        <v>339</v>
      </c>
      <c r="E31" s="51">
        <v>39443</v>
      </c>
      <c r="F31" s="46" t="s">
        <v>416</v>
      </c>
      <c r="G31" s="6">
        <v>7</v>
      </c>
      <c r="H31" s="9">
        <f t="shared" si="0"/>
        <v>6.666666666666667</v>
      </c>
      <c r="I31" s="7">
        <v>3.01</v>
      </c>
      <c r="J31" s="9">
        <f t="shared" si="1"/>
        <v>27.10963455149502</v>
      </c>
      <c r="K31" s="11">
        <f t="shared" si="2"/>
        <v>33.776301218161684</v>
      </c>
      <c r="L31" s="14" t="s">
        <v>607</v>
      </c>
      <c r="M31" s="47" t="s">
        <v>71</v>
      </c>
      <c r="N31" s="32"/>
    </row>
    <row r="32" spans="1:14" s="27" customFormat="1" ht="12.75">
      <c r="A32" s="37">
        <v>20</v>
      </c>
      <c r="B32" s="132" t="s">
        <v>400</v>
      </c>
      <c r="C32" s="132" t="s">
        <v>401</v>
      </c>
      <c r="D32" s="132" t="s">
        <v>197</v>
      </c>
      <c r="E32" s="51">
        <v>39530</v>
      </c>
      <c r="F32" s="46" t="s">
        <v>417</v>
      </c>
      <c r="G32" s="6">
        <v>7</v>
      </c>
      <c r="H32" s="9">
        <f t="shared" si="0"/>
        <v>6.666666666666667</v>
      </c>
      <c r="I32" s="7">
        <v>3.03</v>
      </c>
      <c r="J32" s="9">
        <f t="shared" si="1"/>
        <v>26.930693069306937</v>
      </c>
      <c r="K32" s="11">
        <f t="shared" si="2"/>
        <v>33.597359735973605</v>
      </c>
      <c r="L32" s="14" t="s">
        <v>607</v>
      </c>
      <c r="M32" s="47" t="s">
        <v>71</v>
      </c>
      <c r="N32" s="32"/>
    </row>
    <row r="33" spans="1:14" s="27" customFormat="1" ht="12.75">
      <c r="A33" s="37">
        <v>21</v>
      </c>
      <c r="B33" s="132" t="s">
        <v>355</v>
      </c>
      <c r="C33" s="132" t="s">
        <v>356</v>
      </c>
      <c r="D33" s="132" t="s">
        <v>357</v>
      </c>
      <c r="E33" s="51">
        <v>39527</v>
      </c>
      <c r="F33" s="46" t="s">
        <v>416</v>
      </c>
      <c r="G33" s="6">
        <v>6</v>
      </c>
      <c r="H33" s="9">
        <f t="shared" si="0"/>
        <v>5.714285714285714</v>
      </c>
      <c r="I33" s="7">
        <v>3.25</v>
      </c>
      <c r="J33" s="9">
        <f t="shared" si="1"/>
        <v>25.10769230769231</v>
      </c>
      <c r="K33" s="11">
        <f t="shared" si="2"/>
        <v>30.821978021978026</v>
      </c>
      <c r="L33" s="14" t="s">
        <v>607</v>
      </c>
      <c r="M33" s="47" t="s">
        <v>71</v>
      </c>
      <c r="N33" s="32"/>
    </row>
    <row r="34" spans="1:14" s="27" customFormat="1" ht="12.75">
      <c r="A34" s="37">
        <v>22</v>
      </c>
      <c r="B34" s="132" t="s">
        <v>359</v>
      </c>
      <c r="C34" s="132" t="s">
        <v>156</v>
      </c>
      <c r="D34" s="132" t="s">
        <v>323</v>
      </c>
      <c r="E34" s="51">
        <v>39518</v>
      </c>
      <c r="F34" s="46" t="s">
        <v>416</v>
      </c>
      <c r="G34" s="6">
        <v>2</v>
      </c>
      <c r="H34" s="9">
        <f t="shared" si="0"/>
        <v>1.9047619047619047</v>
      </c>
      <c r="I34" s="7">
        <v>3.12</v>
      </c>
      <c r="J34" s="9">
        <f t="shared" si="1"/>
        <v>26.153846153846157</v>
      </c>
      <c r="K34" s="11">
        <f t="shared" si="2"/>
        <v>28.058608058608062</v>
      </c>
      <c r="L34" s="14" t="s">
        <v>607</v>
      </c>
      <c r="M34" s="47" t="s">
        <v>71</v>
      </c>
      <c r="N34" s="32"/>
    </row>
    <row r="35" spans="1:14" s="27" customFormat="1" ht="12.75">
      <c r="A35" s="37">
        <v>23</v>
      </c>
      <c r="B35" s="132" t="s">
        <v>379</v>
      </c>
      <c r="C35" s="132" t="s">
        <v>380</v>
      </c>
      <c r="D35" s="132" t="s">
        <v>323</v>
      </c>
      <c r="E35" s="51">
        <v>39339</v>
      </c>
      <c r="F35" s="46" t="s">
        <v>417</v>
      </c>
      <c r="G35" s="6">
        <v>8</v>
      </c>
      <c r="H35" s="9">
        <f t="shared" si="0"/>
        <v>7.619047619047619</v>
      </c>
      <c r="I35" s="7">
        <v>4.12</v>
      </c>
      <c r="J35" s="9">
        <f t="shared" si="1"/>
        <v>19.80582524271845</v>
      </c>
      <c r="K35" s="11">
        <f t="shared" si="2"/>
        <v>27.42487286176607</v>
      </c>
      <c r="L35" s="14" t="s">
        <v>607</v>
      </c>
      <c r="M35" s="47" t="s">
        <v>71</v>
      </c>
      <c r="N35" s="32"/>
    </row>
    <row r="36" spans="1:14" s="27" customFormat="1" ht="12.75">
      <c r="A36" s="37">
        <v>24</v>
      </c>
      <c r="B36" s="132" t="s">
        <v>383</v>
      </c>
      <c r="C36" s="132" t="s">
        <v>348</v>
      </c>
      <c r="D36" s="132" t="s">
        <v>194</v>
      </c>
      <c r="E36" s="51">
        <v>39542</v>
      </c>
      <c r="F36" s="46" t="s">
        <v>417</v>
      </c>
      <c r="G36" s="6">
        <v>7</v>
      </c>
      <c r="H36" s="9">
        <f t="shared" si="0"/>
        <v>6.666666666666667</v>
      </c>
      <c r="I36" s="7">
        <v>4.02</v>
      </c>
      <c r="J36" s="9">
        <f t="shared" si="1"/>
        <v>20.298507462686572</v>
      </c>
      <c r="K36" s="11">
        <f t="shared" si="2"/>
        <v>26.96517412935324</v>
      </c>
      <c r="L36" s="14" t="s">
        <v>607</v>
      </c>
      <c r="M36" s="47" t="s">
        <v>71</v>
      </c>
      <c r="N36" s="32"/>
    </row>
    <row r="37" spans="1:14" s="27" customFormat="1" ht="12.75">
      <c r="A37" s="37">
        <v>25</v>
      </c>
      <c r="B37" s="47"/>
      <c r="C37" s="38"/>
      <c r="D37" s="39"/>
      <c r="E37" s="48"/>
      <c r="F37" s="46"/>
      <c r="G37" s="6"/>
      <c r="H37" s="9"/>
      <c r="I37" s="7"/>
      <c r="J37" s="9"/>
      <c r="K37" s="11"/>
      <c r="L37" s="14" t="s">
        <v>607</v>
      </c>
      <c r="M37" s="47"/>
      <c r="N37" s="32"/>
    </row>
    <row r="38" spans="1:12" ht="12.75" customHeight="1">
      <c r="A38" s="26"/>
      <c r="B38" s="168" t="s">
        <v>31</v>
      </c>
      <c r="C38" s="168"/>
      <c r="D38" s="168"/>
      <c r="E38" s="50"/>
      <c r="F38" s="16">
        <f>COUNT(E13:E37)</f>
        <v>24</v>
      </c>
      <c r="G38" s="16">
        <f>COUNTIF(G13:G37,"&gt;0")</f>
        <v>24</v>
      </c>
      <c r="H38" s="16"/>
      <c r="I38" s="16">
        <f>COUNTIF(I13:I37,"&gt;0")</f>
        <v>24</v>
      </c>
      <c r="J38" s="16"/>
      <c r="K38" s="16"/>
      <c r="L38" s="16">
        <f>COUNTIF(K13:K37,"&gt;0")</f>
        <v>24</v>
      </c>
    </row>
    <row r="39" spans="2:12" ht="12.75">
      <c r="B39" s="168" t="s">
        <v>65</v>
      </c>
      <c r="C39" s="168"/>
      <c r="D39" s="168"/>
      <c r="E39" s="50"/>
      <c r="F39" s="23"/>
      <c r="G39" s="23">
        <f>G38*100/F38</f>
        <v>100</v>
      </c>
      <c r="H39" s="23"/>
      <c r="I39" s="23">
        <f>I38*100/F38</f>
        <v>100</v>
      </c>
      <c r="J39" s="23"/>
      <c r="K39" s="23"/>
      <c r="L39" s="23">
        <f>L38*100/F38</f>
        <v>100</v>
      </c>
    </row>
    <row r="40" spans="5:15" ht="12.75">
      <c r="E40" s="169" t="s">
        <v>15</v>
      </c>
      <c r="F40" s="170"/>
      <c r="G40" s="170"/>
      <c r="H40" s="170"/>
      <c r="I40" s="170"/>
      <c r="J40" s="170"/>
      <c r="K40" s="170"/>
      <c r="L40" s="167" t="s">
        <v>258</v>
      </c>
      <c r="M40" s="167"/>
      <c r="N40" s="167"/>
      <c r="O40" s="167"/>
    </row>
    <row r="41" spans="5:15" ht="12.75">
      <c r="E41" s="169" t="s">
        <v>16</v>
      </c>
      <c r="F41" s="170"/>
      <c r="G41" s="170"/>
      <c r="H41" s="170"/>
      <c r="I41" s="170"/>
      <c r="J41" s="170"/>
      <c r="K41" s="170"/>
      <c r="L41" s="167" t="s">
        <v>604</v>
      </c>
      <c r="M41" s="167"/>
      <c r="N41" s="167"/>
      <c r="O41" s="167"/>
    </row>
    <row r="42" spans="12:15" ht="12.75">
      <c r="L42" s="167" t="s">
        <v>605</v>
      </c>
      <c r="M42" s="167"/>
      <c r="N42" s="167"/>
      <c r="O42" s="167"/>
    </row>
    <row r="43" spans="12:15" ht="12.75">
      <c r="L43" s="167" t="s">
        <v>593</v>
      </c>
      <c r="M43" s="167"/>
      <c r="N43" s="167"/>
      <c r="O43" s="167"/>
    </row>
    <row r="44" spans="12:15" ht="12.75">
      <c r="L44" s="167" t="s">
        <v>606</v>
      </c>
      <c r="M44" s="167"/>
      <c r="N44" s="167"/>
      <c r="O44" s="167"/>
    </row>
    <row r="45" spans="12:15" ht="12.75">
      <c r="L45" s="1"/>
      <c r="M45" s="1"/>
      <c r="N45" s="1"/>
      <c r="O45" s="1"/>
    </row>
  </sheetData>
  <sheetProtection/>
  <mergeCells count="29">
    <mergeCell ref="L42:O42"/>
    <mergeCell ref="L43:O43"/>
    <mergeCell ref="L44:O44"/>
    <mergeCell ref="B38:D38"/>
    <mergeCell ref="B39:D39"/>
    <mergeCell ref="E40:K40"/>
    <mergeCell ref="L40:O40"/>
    <mergeCell ref="E41:K41"/>
    <mergeCell ref="L41:O41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="96" zoomScaleNormal="96" workbookViewId="0" topLeftCell="A1">
      <selection activeCell="H32" sqref="H32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596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22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3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8" t="s">
        <v>302</v>
      </c>
      <c r="C13" s="38" t="s">
        <v>262</v>
      </c>
      <c r="D13" s="73" t="s">
        <v>303</v>
      </c>
      <c r="E13" s="135">
        <v>39301</v>
      </c>
      <c r="F13" s="46" t="s">
        <v>101</v>
      </c>
      <c r="G13" s="6">
        <v>15</v>
      </c>
      <c r="H13" s="9">
        <f>40*G13/42</f>
        <v>14.285714285714286</v>
      </c>
      <c r="I13" s="7">
        <v>2.23</v>
      </c>
      <c r="J13" s="9">
        <f>60*1.23/I13</f>
        <v>33.09417040358744</v>
      </c>
      <c r="K13" s="11">
        <f>SUM(H13,J13)</f>
        <v>47.379884689301726</v>
      </c>
      <c r="L13" s="14" t="s">
        <v>607</v>
      </c>
      <c r="M13" s="47" t="s">
        <v>72</v>
      </c>
      <c r="N13" s="32"/>
    </row>
    <row r="14" spans="1:14" s="27" customFormat="1" ht="12.75">
      <c r="A14" s="37">
        <v>2</v>
      </c>
      <c r="B14" s="33" t="s">
        <v>297</v>
      </c>
      <c r="C14" s="33" t="s">
        <v>152</v>
      </c>
      <c r="D14" s="33" t="s">
        <v>298</v>
      </c>
      <c r="E14" s="135">
        <v>39227</v>
      </c>
      <c r="F14" s="46" t="s">
        <v>101</v>
      </c>
      <c r="G14" s="6">
        <v>25</v>
      </c>
      <c r="H14" s="9">
        <f>40*G14/42</f>
        <v>23.80952380952381</v>
      </c>
      <c r="I14" s="7">
        <v>3.42</v>
      </c>
      <c r="J14" s="9">
        <f>60*1.23/I14</f>
        <v>21.57894736842105</v>
      </c>
      <c r="K14" s="11">
        <f>SUM(H14,J14)</f>
        <v>45.388471177944865</v>
      </c>
      <c r="L14" s="14" t="s">
        <v>607</v>
      </c>
      <c r="M14" s="47" t="s">
        <v>72</v>
      </c>
      <c r="N14" s="32"/>
    </row>
    <row r="15" spans="1:14" s="27" customFormat="1" ht="12.75">
      <c r="A15" s="37">
        <v>3</v>
      </c>
      <c r="B15" s="139" t="s">
        <v>299</v>
      </c>
      <c r="C15" s="33" t="s">
        <v>300</v>
      </c>
      <c r="D15" s="33" t="s">
        <v>301</v>
      </c>
      <c r="E15" s="135">
        <v>39048</v>
      </c>
      <c r="F15" s="46" t="s">
        <v>101</v>
      </c>
      <c r="G15" s="6">
        <v>10</v>
      </c>
      <c r="H15" s="9">
        <f>40*G15/42</f>
        <v>9.523809523809524</v>
      </c>
      <c r="I15" s="7">
        <v>3.22</v>
      </c>
      <c r="J15" s="9">
        <f>60*1.23/I15</f>
        <v>22.91925465838509</v>
      </c>
      <c r="K15" s="11">
        <f>SUM(H15,J15)</f>
        <v>32.44306418219461</v>
      </c>
      <c r="L15" s="14" t="s">
        <v>607</v>
      </c>
      <c r="M15" s="47" t="s">
        <v>72</v>
      </c>
      <c r="N15" s="32"/>
    </row>
    <row r="16" spans="1:14" s="27" customFormat="1" ht="12.75">
      <c r="A16" s="37">
        <v>4</v>
      </c>
      <c r="B16" s="47"/>
      <c r="C16" s="38"/>
      <c r="D16" s="73"/>
      <c r="E16" s="51"/>
      <c r="F16" s="46"/>
      <c r="G16" s="6"/>
      <c r="H16" s="9"/>
      <c r="I16" s="7"/>
      <c r="J16" s="9"/>
      <c r="K16" s="11"/>
      <c r="L16" s="14"/>
      <c r="M16" s="47"/>
      <c r="N16" s="32"/>
    </row>
    <row r="17" spans="1:12" ht="12.75" customHeight="1">
      <c r="A17" s="26"/>
      <c r="B17" s="168" t="s">
        <v>31</v>
      </c>
      <c r="C17" s="168"/>
      <c r="D17" s="168"/>
      <c r="E17" s="50"/>
      <c r="F17" s="16">
        <f>COUNT(E13:E16)</f>
        <v>3</v>
      </c>
      <c r="G17" s="16">
        <f>COUNTIF(G13:G16,"&gt;0")</f>
        <v>3</v>
      </c>
      <c r="H17" s="16"/>
      <c r="I17" s="16">
        <f>COUNTIF(I13:I16,"&gt;0")</f>
        <v>3</v>
      </c>
      <c r="J17" s="16"/>
      <c r="K17" s="16"/>
      <c r="L17" s="16">
        <f>COUNTIF(K13:K16,"&gt;0")</f>
        <v>3</v>
      </c>
    </row>
    <row r="18" spans="2:12" ht="12.75">
      <c r="B18" s="168" t="s">
        <v>65</v>
      </c>
      <c r="C18" s="168"/>
      <c r="D18" s="168"/>
      <c r="E18" s="50"/>
      <c r="F18" s="23"/>
      <c r="G18" s="23">
        <f>G17*100/F17</f>
        <v>100</v>
      </c>
      <c r="H18" s="23"/>
      <c r="I18" s="23">
        <f>I17*100/F17</f>
        <v>100</v>
      </c>
      <c r="J18" s="23"/>
      <c r="K18" s="23"/>
      <c r="L18" s="23">
        <f>L17*100/F17</f>
        <v>100</v>
      </c>
    </row>
    <row r="19" spans="5:15" ht="12.75">
      <c r="E19" s="169" t="s">
        <v>15</v>
      </c>
      <c r="F19" s="170"/>
      <c r="G19" s="170"/>
      <c r="H19" s="170"/>
      <c r="I19" s="170"/>
      <c r="J19" s="170"/>
      <c r="K19" s="170"/>
      <c r="L19" s="167" t="s">
        <v>258</v>
      </c>
      <c r="M19" s="167"/>
      <c r="N19" s="167"/>
      <c r="O19" s="167"/>
    </row>
    <row r="20" spans="5:15" ht="12.75">
      <c r="E20" s="169" t="s">
        <v>16</v>
      </c>
      <c r="F20" s="170"/>
      <c r="G20" s="170"/>
      <c r="H20" s="170"/>
      <c r="I20" s="170"/>
      <c r="J20" s="170"/>
      <c r="K20" s="170"/>
      <c r="L20" s="167" t="s">
        <v>604</v>
      </c>
      <c r="M20" s="167"/>
      <c r="N20" s="167"/>
      <c r="O20" s="167"/>
    </row>
    <row r="21" spans="12:15" ht="12.75">
      <c r="L21" s="167" t="s">
        <v>605</v>
      </c>
      <c r="M21" s="167"/>
      <c r="N21" s="167"/>
      <c r="O21" s="167"/>
    </row>
    <row r="22" spans="12:15" ht="12.75">
      <c r="L22" s="167" t="s">
        <v>593</v>
      </c>
      <c r="M22" s="167"/>
      <c r="N22" s="167"/>
      <c r="O22" s="167"/>
    </row>
    <row r="23" spans="12:15" ht="12.75">
      <c r="L23" s="167" t="s">
        <v>606</v>
      </c>
      <c r="M23" s="167"/>
      <c r="N23" s="167"/>
      <c r="O23" s="167"/>
    </row>
    <row r="24" spans="12:15" ht="12.75">
      <c r="L24" s="1"/>
      <c r="M24" s="1"/>
      <c r="N24" s="1"/>
      <c r="O24" s="1"/>
    </row>
  </sheetData>
  <sheetProtection/>
  <mergeCells count="29">
    <mergeCell ref="L21:O21"/>
    <mergeCell ref="L22:O22"/>
    <mergeCell ref="L23:O23"/>
    <mergeCell ref="B17:D17"/>
    <mergeCell ref="B18:D18"/>
    <mergeCell ref="E19:K19"/>
    <mergeCell ref="L19:O19"/>
    <mergeCell ref="E20:K20"/>
    <mergeCell ref="L20:O20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="82" zoomScaleNormal="82" workbookViewId="0" topLeftCell="A1">
      <selection activeCell="P29" sqref="P29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596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28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18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5" t="s">
        <v>142</v>
      </c>
      <c r="C13" s="15" t="s">
        <v>228</v>
      </c>
      <c r="D13" s="15" t="s">
        <v>191</v>
      </c>
      <c r="E13" s="51">
        <v>39322</v>
      </c>
      <c r="F13" s="46" t="s">
        <v>101</v>
      </c>
      <c r="G13" s="6">
        <v>23</v>
      </c>
      <c r="H13" s="9">
        <f aca="true" t="shared" si="0" ref="H13:H30">40*G13/42</f>
        <v>21.904761904761905</v>
      </c>
      <c r="I13" s="7">
        <v>1.23</v>
      </c>
      <c r="J13" s="9">
        <f aca="true" t="shared" si="1" ref="J13:J30">60*1.23/I13</f>
        <v>60</v>
      </c>
      <c r="K13" s="11">
        <f aca="true" t="shared" si="2" ref="K13:K30">SUM(H13,J13)</f>
        <v>81.9047619047619</v>
      </c>
      <c r="L13" s="14" t="s">
        <v>125</v>
      </c>
      <c r="M13" s="47" t="s">
        <v>71</v>
      </c>
      <c r="N13" s="32"/>
    </row>
    <row r="14" spans="1:14" s="27" customFormat="1" ht="12.75">
      <c r="A14" s="37">
        <v>2</v>
      </c>
      <c r="B14" s="15" t="s">
        <v>304</v>
      </c>
      <c r="C14" s="15" t="s">
        <v>305</v>
      </c>
      <c r="D14" s="15" t="s">
        <v>187</v>
      </c>
      <c r="E14" s="51">
        <v>39419</v>
      </c>
      <c r="F14" s="46" t="s">
        <v>101</v>
      </c>
      <c r="G14" s="6">
        <v>15</v>
      </c>
      <c r="H14" s="9">
        <f t="shared" si="0"/>
        <v>14.285714285714286</v>
      </c>
      <c r="I14" s="7">
        <v>2.16</v>
      </c>
      <c r="J14" s="9">
        <f t="shared" si="1"/>
        <v>34.166666666666664</v>
      </c>
      <c r="K14" s="11">
        <f t="shared" si="2"/>
        <v>48.45238095238095</v>
      </c>
      <c r="L14" s="14" t="s">
        <v>607</v>
      </c>
      <c r="M14" s="47" t="s">
        <v>71</v>
      </c>
      <c r="N14" s="32"/>
    </row>
    <row r="15" spans="1:14" s="27" customFormat="1" ht="12.75">
      <c r="A15" s="37">
        <v>3</v>
      </c>
      <c r="B15" s="15" t="s">
        <v>322</v>
      </c>
      <c r="C15" s="15" t="s">
        <v>159</v>
      </c>
      <c r="D15" s="15" t="s">
        <v>323</v>
      </c>
      <c r="E15" s="51">
        <v>39360</v>
      </c>
      <c r="F15" s="46" t="s">
        <v>101</v>
      </c>
      <c r="G15" s="6">
        <v>16</v>
      </c>
      <c r="H15" s="9">
        <f t="shared" si="0"/>
        <v>15.238095238095237</v>
      </c>
      <c r="I15" s="7">
        <v>2.32</v>
      </c>
      <c r="J15" s="9">
        <f t="shared" si="1"/>
        <v>31.810344827586206</v>
      </c>
      <c r="K15" s="11">
        <f t="shared" si="2"/>
        <v>47.04844006568145</v>
      </c>
      <c r="L15" s="14" t="s">
        <v>607</v>
      </c>
      <c r="M15" s="47" t="s">
        <v>71</v>
      </c>
      <c r="N15" s="32"/>
    </row>
    <row r="16" spans="1:14" s="27" customFormat="1" ht="12.75">
      <c r="A16" s="37">
        <v>4</v>
      </c>
      <c r="B16" s="15" t="s">
        <v>324</v>
      </c>
      <c r="C16" s="15" t="s">
        <v>325</v>
      </c>
      <c r="D16" s="15" t="s">
        <v>184</v>
      </c>
      <c r="E16" s="51">
        <v>39143</v>
      </c>
      <c r="F16" s="46" t="s">
        <v>101</v>
      </c>
      <c r="G16" s="6">
        <v>15</v>
      </c>
      <c r="H16" s="9">
        <f t="shared" si="0"/>
        <v>14.285714285714286</v>
      </c>
      <c r="I16" s="7">
        <v>2.26</v>
      </c>
      <c r="J16" s="9">
        <f t="shared" si="1"/>
        <v>32.65486725663717</v>
      </c>
      <c r="K16" s="11">
        <f t="shared" si="2"/>
        <v>46.94058154235145</v>
      </c>
      <c r="L16" s="14" t="s">
        <v>607</v>
      </c>
      <c r="M16" s="47" t="s">
        <v>71</v>
      </c>
      <c r="N16" s="32"/>
    </row>
    <row r="17" spans="1:14" s="27" customFormat="1" ht="12.75">
      <c r="A17" s="37">
        <v>5</v>
      </c>
      <c r="B17" s="15" t="s">
        <v>314</v>
      </c>
      <c r="C17" s="15" t="s">
        <v>316</v>
      </c>
      <c r="D17" s="15" t="s">
        <v>187</v>
      </c>
      <c r="E17" s="51">
        <v>39407</v>
      </c>
      <c r="F17" s="46" t="s">
        <v>101</v>
      </c>
      <c r="G17" s="6">
        <v>16</v>
      </c>
      <c r="H17" s="9">
        <f t="shared" si="0"/>
        <v>15.238095238095237</v>
      </c>
      <c r="I17" s="7">
        <v>2.37</v>
      </c>
      <c r="J17" s="9">
        <f t="shared" si="1"/>
        <v>31.139240506329113</v>
      </c>
      <c r="K17" s="11">
        <f t="shared" si="2"/>
        <v>46.37733574442435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15" t="s">
        <v>314</v>
      </c>
      <c r="C18" s="15" t="s">
        <v>315</v>
      </c>
      <c r="D18" s="15" t="s">
        <v>296</v>
      </c>
      <c r="E18" s="51">
        <v>39109</v>
      </c>
      <c r="F18" s="46" t="s">
        <v>101</v>
      </c>
      <c r="G18" s="6">
        <v>11</v>
      </c>
      <c r="H18" s="9">
        <f t="shared" si="0"/>
        <v>10.476190476190476</v>
      </c>
      <c r="I18" s="7">
        <v>2.13</v>
      </c>
      <c r="J18" s="9">
        <f t="shared" si="1"/>
        <v>34.647887323943664</v>
      </c>
      <c r="K18" s="11">
        <f t="shared" si="2"/>
        <v>45.12407780013414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15" t="s">
        <v>320</v>
      </c>
      <c r="C19" s="15" t="s">
        <v>321</v>
      </c>
      <c r="D19" s="15" t="s">
        <v>312</v>
      </c>
      <c r="E19" s="51">
        <v>39085</v>
      </c>
      <c r="F19" s="46" t="s">
        <v>101</v>
      </c>
      <c r="G19" s="6">
        <v>12</v>
      </c>
      <c r="H19" s="9">
        <f t="shared" si="0"/>
        <v>11.428571428571429</v>
      </c>
      <c r="I19" s="7">
        <v>2.25</v>
      </c>
      <c r="J19" s="9">
        <f t="shared" si="1"/>
        <v>32.8</v>
      </c>
      <c r="K19" s="11">
        <f t="shared" si="2"/>
        <v>44.22857142857143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15" t="s">
        <v>306</v>
      </c>
      <c r="C20" s="15" t="s">
        <v>307</v>
      </c>
      <c r="D20" s="15" t="s">
        <v>255</v>
      </c>
      <c r="E20" s="51">
        <v>39094</v>
      </c>
      <c r="F20" s="46" t="s">
        <v>101</v>
      </c>
      <c r="G20" s="6">
        <v>10</v>
      </c>
      <c r="H20" s="9">
        <f t="shared" si="0"/>
        <v>9.523809523809524</v>
      </c>
      <c r="I20" s="7">
        <v>2.23</v>
      </c>
      <c r="J20" s="9">
        <f t="shared" si="1"/>
        <v>33.09417040358744</v>
      </c>
      <c r="K20" s="11">
        <f t="shared" si="2"/>
        <v>42.617979927396966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15" t="s">
        <v>310</v>
      </c>
      <c r="C21" s="15" t="s">
        <v>311</v>
      </c>
      <c r="D21" s="15" t="s">
        <v>184</v>
      </c>
      <c r="E21" s="51">
        <v>39180</v>
      </c>
      <c r="F21" s="46" t="s">
        <v>101</v>
      </c>
      <c r="G21" s="6">
        <v>11</v>
      </c>
      <c r="H21" s="9">
        <f t="shared" si="0"/>
        <v>10.476190476190476</v>
      </c>
      <c r="I21" s="7">
        <v>2.32</v>
      </c>
      <c r="J21" s="9">
        <f t="shared" si="1"/>
        <v>31.810344827586206</v>
      </c>
      <c r="K21" s="11">
        <f t="shared" si="2"/>
        <v>42.28653530377668</v>
      </c>
      <c r="L21" s="14" t="s">
        <v>607</v>
      </c>
      <c r="M21" s="47" t="s">
        <v>71</v>
      </c>
      <c r="N21" s="32"/>
    </row>
    <row r="22" spans="1:14" s="27" customFormat="1" ht="12.75">
      <c r="A22" s="37">
        <v>10</v>
      </c>
      <c r="B22" s="134" t="s">
        <v>333</v>
      </c>
      <c r="C22" s="134" t="s">
        <v>316</v>
      </c>
      <c r="D22" s="134" t="s">
        <v>334</v>
      </c>
      <c r="E22" s="51">
        <v>39115</v>
      </c>
      <c r="F22" s="46" t="s">
        <v>101</v>
      </c>
      <c r="G22" s="6">
        <v>8</v>
      </c>
      <c r="H22" s="9">
        <f t="shared" si="0"/>
        <v>7.619047619047619</v>
      </c>
      <c r="I22" s="7">
        <v>2.16</v>
      </c>
      <c r="J22" s="9">
        <f t="shared" si="1"/>
        <v>34.166666666666664</v>
      </c>
      <c r="K22" s="11">
        <f t="shared" si="2"/>
        <v>41.785714285714285</v>
      </c>
      <c r="L22" s="14" t="s">
        <v>607</v>
      </c>
      <c r="M22" s="47" t="s">
        <v>71</v>
      </c>
      <c r="N22" s="32"/>
    </row>
    <row r="23" spans="1:14" s="27" customFormat="1" ht="12.75">
      <c r="A23" s="37">
        <v>11</v>
      </c>
      <c r="B23" s="15" t="s">
        <v>331</v>
      </c>
      <c r="C23" s="15" t="s">
        <v>167</v>
      </c>
      <c r="D23" s="15" t="s">
        <v>239</v>
      </c>
      <c r="E23" s="51">
        <v>39291</v>
      </c>
      <c r="F23" s="46" t="s">
        <v>101</v>
      </c>
      <c r="G23" s="6">
        <v>10</v>
      </c>
      <c r="H23" s="9">
        <f t="shared" si="0"/>
        <v>9.523809523809524</v>
      </c>
      <c r="I23" s="7">
        <v>2.31</v>
      </c>
      <c r="J23" s="9">
        <f t="shared" si="1"/>
        <v>31.948051948051948</v>
      </c>
      <c r="K23" s="11">
        <f t="shared" si="2"/>
        <v>41.47186147186147</v>
      </c>
      <c r="L23" s="14" t="s">
        <v>607</v>
      </c>
      <c r="M23" s="47" t="s">
        <v>71</v>
      </c>
      <c r="N23" s="32"/>
    </row>
    <row r="24" spans="1:14" s="27" customFormat="1" ht="12.75">
      <c r="A24" s="37">
        <v>12</v>
      </c>
      <c r="B24" s="15" t="s">
        <v>308</v>
      </c>
      <c r="C24" s="15" t="s">
        <v>158</v>
      </c>
      <c r="D24" s="15" t="s">
        <v>309</v>
      </c>
      <c r="E24" s="51">
        <v>39233</v>
      </c>
      <c r="F24" s="46" t="s">
        <v>101</v>
      </c>
      <c r="G24" s="6">
        <v>8</v>
      </c>
      <c r="H24" s="9">
        <f t="shared" si="0"/>
        <v>7.619047619047619</v>
      </c>
      <c r="I24" s="7">
        <v>2.21</v>
      </c>
      <c r="J24" s="9">
        <f t="shared" si="1"/>
        <v>33.39366515837104</v>
      </c>
      <c r="K24" s="11">
        <f t="shared" si="2"/>
        <v>41.01271277741866</v>
      </c>
      <c r="L24" s="14" t="s">
        <v>607</v>
      </c>
      <c r="M24" s="47" t="s">
        <v>71</v>
      </c>
      <c r="N24" s="32"/>
    </row>
    <row r="25" spans="1:14" s="27" customFormat="1" ht="12.75">
      <c r="A25" s="37">
        <v>13</v>
      </c>
      <c r="B25" s="15" t="s">
        <v>313</v>
      </c>
      <c r="C25" s="15" t="s">
        <v>235</v>
      </c>
      <c r="D25" s="15" t="s">
        <v>255</v>
      </c>
      <c r="E25" s="51">
        <v>39208</v>
      </c>
      <c r="F25" s="46" t="s">
        <v>101</v>
      </c>
      <c r="G25" s="6">
        <v>13</v>
      </c>
      <c r="H25" s="9">
        <f t="shared" si="0"/>
        <v>12.380952380952381</v>
      </c>
      <c r="I25" s="7">
        <v>2.63</v>
      </c>
      <c r="J25" s="9">
        <f t="shared" si="1"/>
        <v>28.06083650190114</v>
      </c>
      <c r="K25" s="11">
        <f t="shared" si="2"/>
        <v>40.44178888285352</v>
      </c>
      <c r="L25" s="14" t="s">
        <v>607</v>
      </c>
      <c r="M25" s="47" t="s">
        <v>71</v>
      </c>
      <c r="N25" s="32"/>
    </row>
    <row r="26" spans="1:14" s="27" customFormat="1" ht="12.75">
      <c r="A26" s="37">
        <v>14</v>
      </c>
      <c r="B26" s="15" t="s">
        <v>327</v>
      </c>
      <c r="C26" s="15" t="s">
        <v>328</v>
      </c>
      <c r="D26" s="15" t="s">
        <v>184</v>
      </c>
      <c r="E26" s="51">
        <v>39072</v>
      </c>
      <c r="F26" s="46" t="s">
        <v>101</v>
      </c>
      <c r="G26" s="6">
        <v>14</v>
      </c>
      <c r="H26" s="9">
        <f t="shared" si="0"/>
        <v>13.333333333333334</v>
      </c>
      <c r="I26" s="7">
        <v>3.02</v>
      </c>
      <c r="J26" s="9">
        <f t="shared" si="1"/>
        <v>24.43708609271523</v>
      </c>
      <c r="K26" s="11">
        <f t="shared" si="2"/>
        <v>37.77041942604856</v>
      </c>
      <c r="L26" s="14" t="s">
        <v>607</v>
      </c>
      <c r="M26" s="47" t="s">
        <v>71</v>
      </c>
      <c r="N26" s="32"/>
    </row>
    <row r="27" spans="1:14" s="27" customFormat="1" ht="12.75">
      <c r="A27" s="37">
        <v>15</v>
      </c>
      <c r="B27" s="15" t="s">
        <v>317</v>
      </c>
      <c r="C27" s="15" t="s">
        <v>159</v>
      </c>
      <c r="D27" s="15" t="s">
        <v>239</v>
      </c>
      <c r="E27" s="51">
        <v>39206</v>
      </c>
      <c r="F27" s="46" t="s">
        <v>101</v>
      </c>
      <c r="G27" s="6">
        <v>11</v>
      </c>
      <c r="H27" s="9">
        <f t="shared" si="0"/>
        <v>10.476190476190476</v>
      </c>
      <c r="I27" s="7">
        <v>3.00495238095238</v>
      </c>
      <c r="J27" s="9">
        <f t="shared" si="1"/>
        <v>24.55945740365112</v>
      </c>
      <c r="K27" s="11">
        <f t="shared" si="2"/>
        <v>35.0356478798416</v>
      </c>
      <c r="L27" s="14" t="s">
        <v>607</v>
      </c>
      <c r="M27" s="47" t="s">
        <v>71</v>
      </c>
      <c r="N27" s="32"/>
    </row>
    <row r="28" spans="1:14" s="27" customFormat="1" ht="12.75">
      <c r="A28" s="37">
        <v>16</v>
      </c>
      <c r="B28" s="15" t="s">
        <v>329</v>
      </c>
      <c r="C28" s="15" t="s">
        <v>330</v>
      </c>
      <c r="D28" s="15" t="s">
        <v>296</v>
      </c>
      <c r="E28" s="51">
        <v>39242</v>
      </c>
      <c r="F28" s="46" t="s">
        <v>101</v>
      </c>
      <c r="G28" s="6">
        <v>11</v>
      </c>
      <c r="H28" s="9">
        <f t="shared" si="0"/>
        <v>10.476190476190476</v>
      </c>
      <c r="I28" s="7">
        <v>3.01</v>
      </c>
      <c r="J28" s="9">
        <f t="shared" si="1"/>
        <v>24.51827242524917</v>
      </c>
      <c r="K28" s="11">
        <f t="shared" si="2"/>
        <v>34.99446290143965</v>
      </c>
      <c r="L28" s="14" t="s">
        <v>607</v>
      </c>
      <c r="M28" s="47" t="s">
        <v>71</v>
      </c>
      <c r="N28" s="32"/>
    </row>
    <row r="29" spans="1:14" s="27" customFormat="1" ht="12.75">
      <c r="A29" s="41">
        <v>17</v>
      </c>
      <c r="B29" s="134" t="s">
        <v>332</v>
      </c>
      <c r="C29" s="134" t="s">
        <v>305</v>
      </c>
      <c r="D29" s="134" t="s">
        <v>296</v>
      </c>
      <c r="E29" s="51">
        <v>39213</v>
      </c>
      <c r="F29" s="46" t="s">
        <v>101</v>
      </c>
      <c r="G29" s="6">
        <v>7</v>
      </c>
      <c r="H29" s="9">
        <f t="shared" si="0"/>
        <v>6.666666666666667</v>
      </c>
      <c r="I29" s="7">
        <v>2.76009523809523</v>
      </c>
      <c r="J29" s="9">
        <f t="shared" si="1"/>
        <v>26.738207791311627</v>
      </c>
      <c r="K29" s="11">
        <f t="shared" si="2"/>
        <v>33.404874457978295</v>
      </c>
      <c r="L29" s="14" t="s">
        <v>607</v>
      </c>
      <c r="M29" s="47" t="s">
        <v>71</v>
      </c>
      <c r="N29" s="32"/>
    </row>
    <row r="30" spans="1:14" s="27" customFormat="1" ht="12.75">
      <c r="A30" s="37">
        <v>18</v>
      </c>
      <c r="B30" s="15" t="s">
        <v>319</v>
      </c>
      <c r="C30" s="15" t="s">
        <v>311</v>
      </c>
      <c r="D30" s="15" t="s">
        <v>236</v>
      </c>
      <c r="E30" s="51">
        <v>39125</v>
      </c>
      <c r="F30" s="46" t="s">
        <v>101</v>
      </c>
      <c r="G30" s="6">
        <v>10</v>
      </c>
      <c r="H30" s="9">
        <f t="shared" si="0"/>
        <v>9.523809523809524</v>
      </c>
      <c r="I30" s="7">
        <v>3.27038095238095</v>
      </c>
      <c r="J30" s="9">
        <f t="shared" si="1"/>
        <v>22.566178397740195</v>
      </c>
      <c r="K30" s="11">
        <f t="shared" si="2"/>
        <v>32.08998792154972</v>
      </c>
      <c r="L30" s="14" t="s">
        <v>607</v>
      </c>
      <c r="M30" s="47" t="s">
        <v>71</v>
      </c>
      <c r="N30" s="32"/>
    </row>
    <row r="31" spans="1:14" s="27" customFormat="1" ht="12.75">
      <c r="A31" s="37">
        <v>19</v>
      </c>
      <c r="B31" s="15"/>
      <c r="C31" s="15"/>
      <c r="D31" s="15"/>
      <c r="E31" s="100"/>
      <c r="F31" s="46"/>
      <c r="G31" s="6"/>
      <c r="H31" s="9"/>
      <c r="I31" s="7"/>
      <c r="J31" s="9"/>
      <c r="K31" s="11"/>
      <c r="L31" s="14"/>
      <c r="M31" s="47"/>
      <c r="N31" s="32"/>
    </row>
    <row r="32" spans="1:12" ht="12.75" customHeight="1">
      <c r="A32" s="26"/>
      <c r="B32" s="168" t="s">
        <v>31</v>
      </c>
      <c r="C32" s="168"/>
      <c r="D32" s="168"/>
      <c r="E32" s="50"/>
      <c r="F32" s="16">
        <f>COUNT(E13:E31)</f>
        <v>18</v>
      </c>
      <c r="G32" s="16">
        <f>COUNTIF(G13:G31,"&gt;0")</f>
        <v>18</v>
      </c>
      <c r="H32" s="16"/>
      <c r="I32" s="16">
        <f>COUNTIF(I13:I31,"&gt;0")</f>
        <v>18</v>
      </c>
      <c r="J32" s="16"/>
      <c r="K32" s="16"/>
      <c r="L32" s="16">
        <f>COUNTIF(K13:K31,"&gt;0")</f>
        <v>18</v>
      </c>
    </row>
    <row r="33" spans="2:12" ht="12.75">
      <c r="B33" s="168" t="s">
        <v>65</v>
      </c>
      <c r="C33" s="168"/>
      <c r="D33" s="168"/>
      <c r="E33" s="50"/>
      <c r="F33" s="23"/>
      <c r="G33" s="23">
        <f>G32*100/F32</f>
        <v>100</v>
      </c>
      <c r="H33" s="23"/>
      <c r="I33" s="23">
        <f>I32*100/F32</f>
        <v>100</v>
      </c>
      <c r="J33" s="23"/>
      <c r="K33" s="23"/>
      <c r="L33" s="23">
        <f>L32*100/F32</f>
        <v>100</v>
      </c>
    </row>
    <row r="34" spans="5:15" ht="12.75">
      <c r="E34" s="169" t="s">
        <v>15</v>
      </c>
      <c r="F34" s="170"/>
      <c r="G34" s="170"/>
      <c r="H34" s="170"/>
      <c r="I34" s="170"/>
      <c r="J34" s="170"/>
      <c r="K34" s="170"/>
      <c r="L34" s="167" t="s">
        <v>258</v>
      </c>
      <c r="M34" s="167"/>
      <c r="N34" s="167"/>
      <c r="O34" s="167"/>
    </row>
    <row r="35" spans="5:15" ht="12.75">
      <c r="E35" s="169" t="s">
        <v>16</v>
      </c>
      <c r="F35" s="170"/>
      <c r="G35" s="170"/>
      <c r="H35" s="170"/>
      <c r="I35" s="170"/>
      <c r="J35" s="170"/>
      <c r="K35" s="170"/>
      <c r="L35" s="167" t="s">
        <v>604</v>
      </c>
      <c r="M35" s="167"/>
      <c r="N35" s="167"/>
      <c r="O35" s="167"/>
    </row>
    <row r="36" spans="12:15" ht="12.75">
      <c r="L36" s="167" t="s">
        <v>605</v>
      </c>
      <c r="M36" s="167"/>
      <c r="N36" s="167"/>
      <c r="O36" s="167"/>
    </row>
    <row r="37" spans="12:15" ht="12.75">
      <c r="L37" s="167" t="s">
        <v>593</v>
      </c>
      <c r="M37" s="167"/>
      <c r="N37" s="167"/>
      <c r="O37" s="167"/>
    </row>
    <row r="38" spans="12:15" ht="12.75">
      <c r="L38" s="167" t="s">
        <v>606</v>
      </c>
      <c r="M38" s="167"/>
      <c r="N38" s="167"/>
      <c r="O38" s="167"/>
    </row>
    <row r="39" spans="12:15" ht="12.75">
      <c r="L39" s="1"/>
      <c r="M39" s="1"/>
      <c r="N39" s="1"/>
      <c r="O39" s="1"/>
    </row>
  </sheetData>
  <sheetProtection/>
  <mergeCells count="29">
    <mergeCell ref="L36:O36"/>
    <mergeCell ref="L37:O37"/>
    <mergeCell ref="L38:O38"/>
    <mergeCell ref="B32:D32"/>
    <mergeCell ref="B33:D33"/>
    <mergeCell ref="E34:K34"/>
    <mergeCell ref="L34:O34"/>
    <mergeCell ref="E35:K35"/>
    <mergeCell ref="L35:O35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P18" sqref="P18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596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23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12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273</v>
      </c>
      <c r="C13" s="132" t="s">
        <v>165</v>
      </c>
      <c r="D13" s="132" t="s">
        <v>186</v>
      </c>
      <c r="E13" s="51">
        <v>38964</v>
      </c>
      <c r="F13" s="46" t="s">
        <v>102</v>
      </c>
      <c r="G13" s="6">
        <v>23</v>
      </c>
      <c r="H13" s="9">
        <f aca="true" t="shared" si="0" ref="H13:H22">40*G13/42</f>
        <v>21.904761904761905</v>
      </c>
      <c r="I13" s="7">
        <v>1.1</v>
      </c>
      <c r="J13" s="9">
        <f aca="true" t="shared" si="1" ref="J13:J24">60*1.1/I13</f>
        <v>59.99999999999999</v>
      </c>
      <c r="K13" s="11">
        <f aca="true" t="shared" si="2" ref="K13:K24">SUM(H13,J13)</f>
        <v>81.9047619047619</v>
      </c>
      <c r="L13" s="14" t="s">
        <v>125</v>
      </c>
      <c r="M13" s="47" t="s">
        <v>72</v>
      </c>
      <c r="N13" s="32"/>
    </row>
    <row r="14" spans="1:14" s="27" customFormat="1" ht="12.75">
      <c r="A14" s="37">
        <v>2</v>
      </c>
      <c r="B14" s="132" t="s">
        <v>287</v>
      </c>
      <c r="C14" s="132" t="s">
        <v>288</v>
      </c>
      <c r="D14" s="132" t="s">
        <v>289</v>
      </c>
      <c r="E14" s="51">
        <v>38810</v>
      </c>
      <c r="F14" s="46" t="s">
        <v>102</v>
      </c>
      <c r="G14" s="6">
        <v>11</v>
      </c>
      <c r="H14" s="9">
        <f t="shared" si="0"/>
        <v>10.476190476190476</v>
      </c>
      <c r="I14" s="7">
        <v>1.13</v>
      </c>
      <c r="J14" s="9">
        <f t="shared" si="1"/>
        <v>58.407079646017706</v>
      </c>
      <c r="K14" s="11">
        <f t="shared" si="2"/>
        <v>68.88327012220819</v>
      </c>
      <c r="L14" s="14" t="s">
        <v>126</v>
      </c>
      <c r="M14" s="47" t="s">
        <v>72</v>
      </c>
      <c r="N14" s="32"/>
    </row>
    <row r="15" spans="1:14" s="27" customFormat="1" ht="12.75">
      <c r="A15" s="37">
        <v>3</v>
      </c>
      <c r="B15" s="132" t="s">
        <v>259</v>
      </c>
      <c r="C15" s="132" t="s">
        <v>150</v>
      </c>
      <c r="D15" s="132" t="s">
        <v>260</v>
      </c>
      <c r="E15" s="51">
        <v>38683</v>
      </c>
      <c r="F15" s="46" t="s">
        <v>102</v>
      </c>
      <c r="G15" s="6">
        <v>13</v>
      </c>
      <c r="H15" s="9">
        <f t="shared" si="0"/>
        <v>12.380952380952381</v>
      </c>
      <c r="I15" s="7">
        <v>1.45</v>
      </c>
      <c r="J15" s="9">
        <f t="shared" si="1"/>
        <v>45.51724137931035</v>
      </c>
      <c r="K15" s="11">
        <f t="shared" si="2"/>
        <v>57.89819376026273</v>
      </c>
      <c r="L15" s="14" t="s">
        <v>126</v>
      </c>
      <c r="M15" s="47" t="s">
        <v>72</v>
      </c>
      <c r="N15" s="32"/>
    </row>
    <row r="16" spans="1:14" s="27" customFormat="1" ht="12.75">
      <c r="A16" s="37">
        <v>4</v>
      </c>
      <c r="B16" s="132" t="s">
        <v>278</v>
      </c>
      <c r="C16" s="132" t="s">
        <v>279</v>
      </c>
      <c r="D16" s="132" t="s">
        <v>177</v>
      </c>
      <c r="E16" s="51">
        <v>38679</v>
      </c>
      <c r="F16" s="46" t="s">
        <v>102</v>
      </c>
      <c r="G16" s="6">
        <v>18</v>
      </c>
      <c r="H16" s="9">
        <f t="shared" si="0"/>
        <v>17.142857142857142</v>
      </c>
      <c r="I16" s="7">
        <v>2.03</v>
      </c>
      <c r="J16" s="9">
        <f t="shared" si="1"/>
        <v>32.512315270935964</v>
      </c>
      <c r="K16" s="11">
        <f t="shared" si="2"/>
        <v>49.65517241379311</v>
      </c>
      <c r="L16" s="14" t="s">
        <v>607</v>
      </c>
      <c r="M16" s="47" t="s">
        <v>72</v>
      </c>
      <c r="N16" s="32"/>
    </row>
    <row r="17" spans="1:14" s="27" customFormat="1" ht="12.75">
      <c r="A17" s="37">
        <v>5</v>
      </c>
      <c r="B17" s="132" t="s">
        <v>261</v>
      </c>
      <c r="C17" s="132" t="s">
        <v>262</v>
      </c>
      <c r="D17" s="132" t="s">
        <v>263</v>
      </c>
      <c r="E17" s="51">
        <v>38783</v>
      </c>
      <c r="F17" s="46" t="s">
        <v>102</v>
      </c>
      <c r="G17" s="6">
        <v>12</v>
      </c>
      <c r="H17" s="9">
        <f t="shared" si="0"/>
        <v>11.428571428571429</v>
      </c>
      <c r="I17" s="7">
        <v>2.02</v>
      </c>
      <c r="J17" s="9">
        <f t="shared" si="1"/>
        <v>32.67326732673267</v>
      </c>
      <c r="K17" s="11">
        <f t="shared" si="2"/>
        <v>44.1018387553041</v>
      </c>
      <c r="L17" s="14" t="s">
        <v>607</v>
      </c>
      <c r="M17" s="47" t="s">
        <v>72</v>
      </c>
      <c r="N17" s="32"/>
    </row>
    <row r="18" spans="1:14" s="27" customFormat="1" ht="12.75">
      <c r="A18" s="37">
        <v>6</v>
      </c>
      <c r="B18" s="132" t="s">
        <v>267</v>
      </c>
      <c r="C18" s="132" t="s">
        <v>224</v>
      </c>
      <c r="D18" s="132" t="s">
        <v>182</v>
      </c>
      <c r="E18" s="51">
        <v>38879</v>
      </c>
      <c r="F18" s="46" t="s">
        <v>102</v>
      </c>
      <c r="G18" s="6">
        <v>12</v>
      </c>
      <c r="H18" s="9">
        <f t="shared" si="0"/>
        <v>11.428571428571429</v>
      </c>
      <c r="I18" s="7">
        <v>2.03</v>
      </c>
      <c r="J18" s="9">
        <f t="shared" si="1"/>
        <v>32.512315270935964</v>
      </c>
      <c r="K18" s="11">
        <f t="shared" si="2"/>
        <v>43.940886699507395</v>
      </c>
      <c r="L18" s="14" t="s">
        <v>607</v>
      </c>
      <c r="M18" s="47" t="s">
        <v>72</v>
      </c>
      <c r="N18" s="32"/>
    </row>
    <row r="19" spans="1:14" s="27" customFormat="1" ht="12.75">
      <c r="A19" s="37">
        <v>7</v>
      </c>
      <c r="B19" s="132" t="s">
        <v>267</v>
      </c>
      <c r="C19" s="132" t="s">
        <v>150</v>
      </c>
      <c r="D19" s="132" t="s">
        <v>182</v>
      </c>
      <c r="E19" s="51">
        <v>38879</v>
      </c>
      <c r="F19" s="46" t="s">
        <v>102</v>
      </c>
      <c r="G19" s="6">
        <v>11</v>
      </c>
      <c r="H19" s="9">
        <f t="shared" si="0"/>
        <v>10.476190476190476</v>
      </c>
      <c r="I19" s="7">
        <v>2.01</v>
      </c>
      <c r="J19" s="9">
        <f t="shared" si="1"/>
        <v>32.83582089552239</v>
      </c>
      <c r="K19" s="11">
        <f t="shared" si="2"/>
        <v>43.31201137171286</v>
      </c>
      <c r="L19" s="14" t="s">
        <v>607</v>
      </c>
      <c r="M19" s="47" t="s">
        <v>72</v>
      </c>
      <c r="N19" s="32"/>
    </row>
    <row r="20" spans="1:14" s="27" customFormat="1" ht="12.75">
      <c r="A20" s="37">
        <v>8</v>
      </c>
      <c r="B20" s="132" t="s">
        <v>284</v>
      </c>
      <c r="C20" s="132" t="s">
        <v>285</v>
      </c>
      <c r="D20" s="132" t="s">
        <v>286</v>
      </c>
      <c r="E20" s="51">
        <v>38950</v>
      </c>
      <c r="F20" s="46" t="s">
        <v>102</v>
      </c>
      <c r="G20" s="6">
        <v>12</v>
      </c>
      <c r="H20" s="9">
        <f t="shared" si="0"/>
        <v>11.428571428571429</v>
      </c>
      <c r="I20" s="7">
        <v>2.12</v>
      </c>
      <c r="J20" s="9">
        <f t="shared" si="1"/>
        <v>31.132075471698112</v>
      </c>
      <c r="K20" s="11">
        <f t="shared" si="2"/>
        <v>42.56064690026954</v>
      </c>
      <c r="L20" s="14" t="s">
        <v>607</v>
      </c>
      <c r="M20" s="47" t="s">
        <v>72</v>
      </c>
      <c r="N20" s="32"/>
    </row>
    <row r="21" spans="1:14" s="27" customFormat="1" ht="12.75">
      <c r="A21" s="37">
        <v>9</v>
      </c>
      <c r="B21" s="132" t="s">
        <v>281</v>
      </c>
      <c r="C21" s="132" t="s">
        <v>161</v>
      </c>
      <c r="D21" s="132" t="s">
        <v>78</v>
      </c>
      <c r="E21" s="51">
        <v>38714</v>
      </c>
      <c r="F21" s="46" t="s">
        <v>102</v>
      </c>
      <c r="G21" s="6">
        <v>10</v>
      </c>
      <c r="H21" s="9">
        <f t="shared" si="0"/>
        <v>9.523809523809524</v>
      </c>
      <c r="I21" s="7">
        <v>2.02</v>
      </c>
      <c r="J21" s="9">
        <f t="shared" si="1"/>
        <v>32.67326732673267</v>
      </c>
      <c r="K21" s="11">
        <f t="shared" si="2"/>
        <v>42.197076850542196</v>
      </c>
      <c r="L21" s="14" t="s">
        <v>607</v>
      </c>
      <c r="M21" s="47" t="s">
        <v>72</v>
      </c>
      <c r="N21" s="32"/>
    </row>
    <row r="22" spans="1:14" s="27" customFormat="1" ht="12.75">
      <c r="A22" s="37">
        <v>10</v>
      </c>
      <c r="B22" s="132" t="s">
        <v>282</v>
      </c>
      <c r="C22" s="132" t="s">
        <v>283</v>
      </c>
      <c r="D22" s="132" t="s">
        <v>185</v>
      </c>
      <c r="E22" s="51">
        <v>38688</v>
      </c>
      <c r="F22" s="46" t="s">
        <v>102</v>
      </c>
      <c r="G22" s="6">
        <v>7</v>
      </c>
      <c r="H22" s="9">
        <f t="shared" si="0"/>
        <v>6.666666666666667</v>
      </c>
      <c r="I22" s="7">
        <v>2.01</v>
      </c>
      <c r="J22" s="9">
        <f t="shared" si="1"/>
        <v>32.83582089552239</v>
      </c>
      <c r="K22" s="11">
        <f t="shared" si="2"/>
        <v>39.50248756218905</v>
      </c>
      <c r="L22" s="14" t="s">
        <v>607</v>
      </c>
      <c r="M22" s="47" t="s">
        <v>72</v>
      </c>
      <c r="N22" s="32"/>
    </row>
    <row r="23" spans="1:14" s="27" customFormat="1" ht="12.75">
      <c r="A23" s="37">
        <v>11</v>
      </c>
      <c r="B23" s="132" t="s">
        <v>271</v>
      </c>
      <c r="C23" s="132" t="s">
        <v>272</v>
      </c>
      <c r="D23" s="132" t="s">
        <v>176</v>
      </c>
      <c r="E23" s="51">
        <v>38941</v>
      </c>
      <c r="F23" s="46" t="s">
        <v>102</v>
      </c>
      <c r="G23" s="6">
        <v>19</v>
      </c>
      <c r="H23" s="9">
        <v>8</v>
      </c>
      <c r="I23" s="7">
        <v>2.12</v>
      </c>
      <c r="J23" s="9">
        <f t="shared" si="1"/>
        <v>31.132075471698112</v>
      </c>
      <c r="K23" s="11">
        <f t="shared" si="2"/>
        <v>39.132075471698116</v>
      </c>
      <c r="L23" s="14" t="s">
        <v>607</v>
      </c>
      <c r="M23" s="47" t="s">
        <v>72</v>
      </c>
      <c r="N23" s="32"/>
    </row>
    <row r="24" spans="1:14" s="27" customFormat="1" ht="12.75">
      <c r="A24" s="37">
        <v>12</v>
      </c>
      <c r="B24" s="132" t="s">
        <v>274</v>
      </c>
      <c r="C24" s="132" t="s">
        <v>152</v>
      </c>
      <c r="D24" s="132" t="s">
        <v>275</v>
      </c>
      <c r="E24" s="51">
        <v>38931</v>
      </c>
      <c r="F24" s="46" t="s">
        <v>102</v>
      </c>
      <c r="G24" s="6">
        <v>13</v>
      </c>
      <c r="H24" s="9">
        <f>40*G24/42</f>
        <v>12.380952380952381</v>
      </c>
      <c r="I24" s="7">
        <v>3.01</v>
      </c>
      <c r="J24" s="9">
        <f t="shared" si="1"/>
        <v>21.926910299003325</v>
      </c>
      <c r="K24" s="11">
        <f t="shared" si="2"/>
        <v>34.307862679955704</v>
      </c>
      <c r="L24" s="14" t="s">
        <v>607</v>
      </c>
      <c r="M24" s="47" t="s">
        <v>72</v>
      </c>
      <c r="N24" s="32"/>
    </row>
    <row r="25" spans="1:12" ht="12.75" customHeight="1">
      <c r="A25" s="26"/>
      <c r="B25" s="168" t="s">
        <v>31</v>
      </c>
      <c r="C25" s="168"/>
      <c r="D25" s="168"/>
      <c r="E25" s="50"/>
      <c r="F25" s="16">
        <f>COUNT(E13:E24)</f>
        <v>12</v>
      </c>
      <c r="G25" s="16">
        <f>COUNTIF(G13:G24,"&gt;0")</f>
        <v>12</v>
      </c>
      <c r="H25" s="16"/>
      <c r="I25" s="16">
        <f>COUNTIF(I13:I24,"&gt;0")</f>
        <v>12</v>
      </c>
      <c r="J25" s="16"/>
      <c r="K25" s="16"/>
      <c r="L25" s="16">
        <f>COUNTIF(K13:K24,"&gt;0")</f>
        <v>12</v>
      </c>
    </row>
    <row r="26" spans="2:12" ht="12.75">
      <c r="B26" s="168" t="s">
        <v>65</v>
      </c>
      <c r="C26" s="168"/>
      <c r="D26" s="168"/>
      <c r="E26" s="50"/>
      <c r="F26" s="23"/>
      <c r="G26" s="23">
        <f>G25*100/F25</f>
        <v>100</v>
      </c>
      <c r="H26" s="23"/>
      <c r="I26" s="23">
        <f>I25*100/F25</f>
        <v>100</v>
      </c>
      <c r="J26" s="23"/>
      <c r="K26" s="23"/>
      <c r="L26" s="23">
        <f>L25*100/F25</f>
        <v>100</v>
      </c>
    </row>
    <row r="27" spans="5:15" ht="12.75">
      <c r="E27" s="169" t="s">
        <v>15</v>
      </c>
      <c r="F27" s="170"/>
      <c r="G27" s="170"/>
      <c r="H27" s="170"/>
      <c r="I27" s="170"/>
      <c r="J27" s="170"/>
      <c r="K27" s="170"/>
      <c r="L27" s="167" t="s">
        <v>258</v>
      </c>
      <c r="M27" s="167"/>
      <c r="N27" s="167"/>
      <c r="O27" s="167"/>
    </row>
    <row r="28" spans="5:15" ht="12.75">
      <c r="E28" s="169" t="s">
        <v>16</v>
      </c>
      <c r="F28" s="170"/>
      <c r="G28" s="170"/>
      <c r="H28" s="170"/>
      <c r="I28" s="170"/>
      <c r="J28" s="170"/>
      <c r="K28" s="170"/>
      <c r="L28" s="167" t="s">
        <v>604</v>
      </c>
      <c r="M28" s="167"/>
      <c r="N28" s="167"/>
      <c r="O28" s="167"/>
    </row>
    <row r="29" spans="12:15" ht="12.75">
      <c r="L29" s="167" t="s">
        <v>605</v>
      </c>
      <c r="M29" s="167"/>
      <c r="N29" s="167"/>
      <c r="O29" s="167"/>
    </row>
    <row r="30" spans="12:15" ht="12.75">
      <c r="L30" s="167" t="s">
        <v>593</v>
      </c>
      <c r="M30" s="167"/>
      <c r="N30" s="167"/>
      <c r="O30" s="167"/>
    </row>
    <row r="31" spans="12:15" ht="12.75">
      <c r="L31" s="167" t="s">
        <v>606</v>
      </c>
      <c r="M31" s="167"/>
      <c r="N31" s="167"/>
      <c r="O31" s="167"/>
    </row>
    <row r="32" spans="12:15" ht="12.75">
      <c r="L32" s="1"/>
      <c r="M32" s="1"/>
      <c r="N32" s="1"/>
      <c r="O32" s="1"/>
    </row>
  </sheetData>
  <sheetProtection/>
  <mergeCells count="29">
    <mergeCell ref="L29:O29"/>
    <mergeCell ref="L30:O30"/>
    <mergeCell ref="L31:O31"/>
    <mergeCell ref="B25:D25"/>
    <mergeCell ref="B26:D26"/>
    <mergeCell ref="E27:K27"/>
    <mergeCell ref="L27:O27"/>
    <mergeCell ref="E28:K28"/>
    <mergeCell ref="L28:O28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zoomScale="86" zoomScaleNormal="86" workbookViewId="0" topLeftCell="A1">
      <selection activeCell="P26" sqref="P26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596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29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9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293</v>
      </c>
      <c r="C13" s="132" t="s">
        <v>294</v>
      </c>
      <c r="D13" s="132" t="s">
        <v>188</v>
      </c>
      <c r="E13" s="51">
        <v>38743</v>
      </c>
      <c r="F13" s="46" t="s">
        <v>102</v>
      </c>
      <c r="G13" s="6">
        <v>23</v>
      </c>
      <c r="H13" s="9">
        <f aca="true" t="shared" si="0" ref="H13:H21">40*G13/42</f>
        <v>21.904761904761905</v>
      </c>
      <c r="I13" s="7">
        <v>1.33</v>
      </c>
      <c r="J13" s="9">
        <f aca="true" t="shared" si="1" ref="J13:J21">60*1.33/I13</f>
        <v>60.00000000000001</v>
      </c>
      <c r="K13" s="11">
        <f aca="true" t="shared" si="2" ref="K13:K21">SUM(H13,J13)</f>
        <v>81.90476190476191</v>
      </c>
      <c r="L13" s="14" t="s">
        <v>125</v>
      </c>
      <c r="M13" s="47" t="s">
        <v>71</v>
      </c>
      <c r="N13" s="32"/>
    </row>
    <row r="14" spans="1:14" s="27" customFormat="1" ht="12.75">
      <c r="A14" s="37">
        <v>2</v>
      </c>
      <c r="B14" s="132" t="s">
        <v>264</v>
      </c>
      <c r="C14" s="132" t="s">
        <v>265</v>
      </c>
      <c r="D14" s="132" t="s">
        <v>194</v>
      </c>
      <c r="E14" s="51">
        <v>38803</v>
      </c>
      <c r="F14" s="46" t="s">
        <v>102</v>
      </c>
      <c r="G14" s="6">
        <v>12</v>
      </c>
      <c r="H14" s="9">
        <f t="shared" si="0"/>
        <v>11.428571428571429</v>
      </c>
      <c r="I14" s="7">
        <v>2.12</v>
      </c>
      <c r="J14" s="9">
        <f t="shared" si="1"/>
        <v>37.64150943396227</v>
      </c>
      <c r="K14" s="11">
        <f t="shared" si="2"/>
        <v>49.0700808625337</v>
      </c>
      <c r="L14" s="14" t="s">
        <v>607</v>
      </c>
      <c r="M14" s="47" t="s">
        <v>71</v>
      </c>
      <c r="N14" s="32"/>
    </row>
    <row r="15" spans="1:14" s="27" customFormat="1" ht="12.75">
      <c r="A15" s="37">
        <v>3</v>
      </c>
      <c r="B15" s="132" t="s">
        <v>295</v>
      </c>
      <c r="C15" s="132" t="s">
        <v>163</v>
      </c>
      <c r="D15" s="132" t="s">
        <v>296</v>
      </c>
      <c r="E15" s="51">
        <v>38832</v>
      </c>
      <c r="F15" s="46" t="s">
        <v>102</v>
      </c>
      <c r="G15" s="6">
        <v>12</v>
      </c>
      <c r="H15" s="9">
        <f t="shared" si="0"/>
        <v>11.428571428571429</v>
      </c>
      <c r="I15" s="7">
        <v>2.23</v>
      </c>
      <c r="J15" s="9">
        <f t="shared" si="1"/>
        <v>35.7847533632287</v>
      </c>
      <c r="K15" s="11">
        <f t="shared" si="2"/>
        <v>47.21332479180013</v>
      </c>
      <c r="L15" s="14" t="s">
        <v>607</v>
      </c>
      <c r="M15" s="47" t="s">
        <v>71</v>
      </c>
      <c r="N15" s="32"/>
    </row>
    <row r="16" spans="1:14" s="27" customFormat="1" ht="12.75">
      <c r="A16" s="37">
        <v>4</v>
      </c>
      <c r="B16" s="132" t="s">
        <v>292</v>
      </c>
      <c r="C16" s="132" t="s">
        <v>156</v>
      </c>
      <c r="D16" s="132" t="s">
        <v>247</v>
      </c>
      <c r="E16" s="51">
        <v>38684</v>
      </c>
      <c r="F16" s="46" t="s">
        <v>102</v>
      </c>
      <c r="G16" s="6">
        <v>10</v>
      </c>
      <c r="H16" s="9">
        <f t="shared" si="0"/>
        <v>9.523809523809524</v>
      </c>
      <c r="I16" s="7">
        <v>2.28</v>
      </c>
      <c r="J16" s="9">
        <f t="shared" si="1"/>
        <v>35.00000000000001</v>
      </c>
      <c r="K16" s="11">
        <f t="shared" si="2"/>
        <v>44.52380952380953</v>
      </c>
      <c r="L16" s="14" t="s">
        <v>607</v>
      </c>
      <c r="M16" s="47" t="s">
        <v>71</v>
      </c>
      <c r="N16" s="32"/>
    </row>
    <row r="17" spans="1:14" s="27" customFormat="1" ht="12.75">
      <c r="A17" s="37">
        <v>5</v>
      </c>
      <c r="B17" s="132" t="s">
        <v>266</v>
      </c>
      <c r="C17" s="132" t="s">
        <v>173</v>
      </c>
      <c r="D17" s="132" t="s">
        <v>233</v>
      </c>
      <c r="E17" s="51">
        <v>38909</v>
      </c>
      <c r="F17" s="46" t="s">
        <v>102</v>
      </c>
      <c r="G17" s="6">
        <v>10</v>
      </c>
      <c r="H17" s="9">
        <f t="shared" si="0"/>
        <v>9.523809523809524</v>
      </c>
      <c r="I17" s="7">
        <v>2.32</v>
      </c>
      <c r="J17" s="9">
        <f t="shared" si="1"/>
        <v>34.396551724137936</v>
      </c>
      <c r="K17" s="11">
        <f t="shared" si="2"/>
        <v>43.92036124794746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132" t="s">
        <v>290</v>
      </c>
      <c r="C18" s="132" t="s">
        <v>291</v>
      </c>
      <c r="D18" s="132" t="s">
        <v>197</v>
      </c>
      <c r="E18" s="51">
        <v>38974</v>
      </c>
      <c r="F18" s="46" t="s">
        <v>102</v>
      </c>
      <c r="G18" s="6">
        <v>9</v>
      </c>
      <c r="H18" s="9">
        <f t="shared" si="0"/>
        <v>8.571428571428571</v>
      </c>
      <c r="I18" s="7">
        <v>2.41</v>
      </c>
      <c r="J18" s="9">
        <f t="shared" si="1"/>
        <v>33.11203319502075</v>
      </c>
      <c r="K18" s="11">
        <f t="shared" si="2"/>
        <v>41.68346176644932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132" t="s">
        <v>276</v>
      </c>
      <c r="C19" s="132" t="s">
        <v>277</v>
      </c>
      <c r="D19" s="132" t="s">
        <v>233</v>
      </c>
      <c r="E19" s="51">
        <v>38755</v>
      </c>
      <c r="F19" s="46" t="s">
        <v>102</v>
      </c>
      <c r="G19" s="6">
        <v>10</v>
      </c>
      <c r="H19" s="9">
        <f t="shared" si="0"/>
        <v>9.523809523809524</v>
      </c>
      <c r="I19" s="7">
        <v>2.63</v>
      </c>
      <c r="J19" s="9">
        <f t="shared" si="1"/>
        <v>30.342205323193923</v>
      </c>
      <c r="K19" s="11">
        <f t="shared" si="2"/>
        <v>39.86601484700345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132" t="s">
        <v>280</v>
      </c>
      <c r="C20" s="132" t="s">
        <v>156</v>
      </c>
      <c r="D20" s="132" t="s">
        <v>194</v>
      </c>
      <c r="E20" s="51">
        <v>38782</v>
      </c>
      <c r="F20" s="46" t="s">
        <v>102</v>
      </c>
      <c r="G20" s="6">
        <v>11</v>
      </c>
      <c r="H20" s="9">
        <f t="shared" si="0"/>
        <v>10.476190476190476</v>
      </c>
      <c r="I20" s="7">
        <v>3.36</v>
      </c>
      <c r="J20" s="9">
        <f t="shared" si="1"/>
        <v>23.750000000000004</v>
      </c>
      <c r="K20" s="11">
        <f t="shared" si="2"/>
        <v>34.22619047619048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132" t="s">
        <v>268</v>
      </c>
      <c r="C21" s="132" t="s">
        <v>269</v>
      </c>
      <c r="D21" s="132" t="s">
        <v>270</v>
      </c>
      <c r="E21" s="51">
        <v>38929</v>
      </c>
      <c r="F21" s="46" t="s">
        <v>102</v>
      </c>
      <c r="G21" s="6">
        <v>11</v>
      </c>
      <c r="H21" s="9">
        <f t="shared" si="0"/>
        <v>10.476190476190476</v>
      </c>
      <c r="I21" s="7">
        <v>3.42</v>
      </c>
      <c r="J21" s="9">
        <f t="shared" si="1"/>
        <v>23.333333333333336</v>
      </c>
      <c r="K21" s="11">
        <f t="shared" si="2"/>
        <v>33.80952380952381</v>
      </c>
      <c r="L21" s="14" t="s">
        <v>607</v>
      </c>
      <c r="M21" s="47" t="s">
        <v>71</v>
      </c>
      <c r="N21" s="32"/>
    </row>
    <row r="22" spans="1:12" ht="12.75" customHeight="1">
      <c r="A22" s="26"/>
      <c r="B22" s="168" t="s">
        <v>31</v>
      </c>
      <c r="C22" s="168"/>
      <c r="D22" s="168"/>
      <c r="E22" s="50"/>
      <c r="F22" s="16">
        <f>COUNT(E13:E21)</f>
        <v>9</v>
      </c>
      <c r="G22" s="16">
        <f>COUNTIF(G13:G21,"&gt;0")</f>
        <v>9</v>
      </c>
      <c r="H22" s="16"/>
      <c r="I22" s="16">
        <f>COUNTIF(I13:I21,"&gt;0")</f>
        <v>9</v>
      </c>
      <c r="J22" s="16"/>
      <c r="K22" s="16"/>
      <c r="L22" s="16">
        <f>COUNTIF(K13:K21,"&gt;0")</f>
        <v>9</v>
      </c>
    </row>
    <row r="23" spans="2:12" ht="12.75">
      <c r="B23" s="168" t="s">
        <v>65</v>
      </c>
      <c r="C23" s="168"/>
      <c r="D23" s="168"/>
      <c r="E23" s="50"/>
      <c r="F23" s="23"/>
      <c r="G23" s="23">
        <f>G22*100/F22</f>
        <v>100</v>
      </c>
      <c r="H23" s="23"/>
      <c r="I23" s="23">
        <f>I22*100/F22</f>
        <v>100</v>
      </c>
      <c r="J23" s="23"/>
      <c r="K23" s="23"/>
      <c r="L23" s="23">
        <f>L22*100/F22</f>
        <v>100</v>
      </c>
    </row>
    <row r="24" spans="5:15" ht="12.75">
      <c r="E24" s="169" t="s">
        <v>15</v>
      </c>
      <c r="F24" s="170"/>
      <c r="G24" s="170"/>
      <c r="H24" s="170"/>
      <c r="I24" s="170"/>
      <c r="J24" s="170"/>
      <c r="K24" s="170"/>
      <c r="L24" s="167" t="s">
        <v>258</v>
      </c>
      <c r="M24" s="167"/>
      <c r="N24" s="167"/>
      <c r="O24" s="167"/>
    </row>
    <row r="25" spans="5:15" ht="12.75">
      <c r="E25" s="169" t="s">
        <v>16</v>
      </c>
      <c r="F25" s="170"/>
      <c r="G25" s="170"/>
      <c r="H25" s="170"/>
      <c r="I25" s="170"/>
      <c r="J25" s="170"/>
      <c r="K25" s="170"/>
      <c r="L25" s="167" t="s">
        <v>604</v>
      </c>
      <c r="M25" s="167"/>
      <c r="N25" s="167"/>
      <c r="O25" s="167"/>
    </row>
    <row r="26" spans="12:15" ht="12.75">
      <c r="L26" s="167" t="s">
        <v>605</v>
      </c>
      <c r="M26" s="167"/>
      <c r="N26" s="167"/>
      <c r="O26" s="167"/>
    </row>
    <row r="27" spans="12:15" ht="12.75">
      <c r="L27" s="167" t="s">
        <v>593</v>
      </c>
      <c r="M27" s="167"/>
      <c r="N27" s="167"/>
      <c r="O27" s="167"/>
    </row>
    <row r="28" spans="12:15" ht="12.75">
      <c r="L28" s="167" t="s">
        <v>606</v>
      </c>
      <c r="M28" s="167"/>
      <c r="N28" s="167"/>
      <c r="O28" s="167"/>
    </row>
    <row r="29" spans="12:15" ht="12.75">
      <c r="L29" s="1"/>
      <c r="M29" s="1"/>
      <c r="N29" s="1"/>
      <c r="O29" s="1"/>
    </row>
  </sheetData>
  <sheetProtection/>
  <mergeCells count="29">
    <mergeCell ref="L26:O26"/>
    <mergeCell ref="L27:O27"/>
    <mergeCell ref="L28:O28"/>
    <mergeCell ref="B22:D22"/>
    <mergeCell ref="B23:D23"/>
    <mergeCell ref="E24:K24"/>
    <mergeCell ref="L24:O24"/>
    <mergeCell ref="E25:K25"/>
    <mergeCell ref="L25:O25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2:Q311"/>
  <sheetViews>
    <sheetView view="pageLayout" workbookViewId="0" topLeftCell="A115">
      <selection activeCell="O78" sqref="O78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10.57421875" style="0" customWidth="1"/>
    <col min="4" max="4" width="13.8515625" style="0" customWidth="1"/>
    <col min="5" max="5" width="13.00390625" style="0" customWidth="1"/>
    <col min="6" max="6" width="14.8515625" style="0" customWidth="1"/>
    <col min="7" max="13" width="8.140625" style="0" customWidth="1"/>
    <col min="14" max="14" width="9.57421875" style="0" customWidth="1"/>
    <col min="15" max="15" width="10.57421875" style="0" customWidth="1"/>
    <col min="16" max="16" width="7.8515625" style="0" customWidth="1"/>
    <col min="17" max="17" width="8.28125" style="0" customWidth="1"/>
  </cols>
  <sheetData>
    <row r="12" spans="1:16" ht="15">
      <c r="A12" s="224" t="s">
        <v>46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ht="15">
      <c r="A13" s="224" t="s">
        <v>47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ht="42.75" customHeight="1">
      <c r="A14" s="225" t="s">
        <v>608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19"/>
    </row>
    <row r="15" spans="1:16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9"/>
    </row>
    <row r="16" spans="1:16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9"/>
    </row>
    <row r="17" spans="1:16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19"/>
    </row>
    <row r="18" spans="1:16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19"/>
    </row>
    <row r="19" spans="1:16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9"/>
    </row>
    <row r="20" spans="1:16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9"/>
    </row>
    <row r="21" spans="1:16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9"/>
    </row>
    <row r="22" spans="1:16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9"/>
    </row>
    <row r="23" spans="1:16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9"/>
    </row>
    <row r="24" spans="1:16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19"/>
    </row>
    <row r="25" spans="1:16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9"/>
    </row>
    <row r="26" spans="1:1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9"/>
    </row>
    <row r="27" spans="1:16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9"/>
    </row>
    <row r="28" spans="1:16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9"/>
    </row>
    <row r="29" spans="1:16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9"/>
    </row>
    <row r="30" spans="1:16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19"/>
    </row>
    <row r="31" spans="1:16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19"/>
    </row>
    <row r="32" spans="1:16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19"/>
    </row>
    <row r="33" spans="1:1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19"/>
    </row>
    <row r="34" spans="1:1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9"/>
    </row>
    <row r="35" spans="1:1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19"/>
    </row>
    <row r="36" spans="1:16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9"/>
    </row>
    <row r="37" spans="1:1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9"/>
    </row>
    <row r="38" spans="1:16" ht="15.75" customHeight="1">
      <c r="A38" s="34"/>
      <c r="B38" s="226" t="s">
        <v>598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71"/>
      <c r="O38" s="71"/>
      <c r="P38" s="71"/>
    </row>
    <row r="39" spans="1:16" ht="11.25" customHeight="1">
      <c r="A39" s="34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71"/>
      <c r="O39" s="71"/>
      <c r="P39" s="71"/>
    </row>
    <row r="40" spans="1:16" ht="15">
      <c r="A40" s="34"/>
      <c r="B40" s="227" t="s">
        <v>109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34"/>
      <c r="O40" s="34"/>
      <c r="P40" s="19"/>
    </row>
    <row r="41" spans="1:16" ht="15">
      <c r="A41" s="34"/>
      <c r="B41" s="212" t="s">
        <v>3</v>
      </c>
      <c r="C41" s="212" t="s">
        <v>0</v>
      </c>
      <c r="D41" s="212" t="s">
        <v>1</v>
      </c>
      <c r="E41" s="212" t="s">
        <v>2</v>
      </c>
      <c r="F41" s="212" t="s">
        <v>81</v>
      </c>
      <c r="G41" s="13"/>
      <c r="H41" s="212" t="s">
        <v>5</v>
      </c>
      <c r="I41" s="212"/>
      <c r="J41" s="212"/>
      <c r="K41" s="212"/>
      <c r="L41" s="212" t="s">
        <v>4</v>
      </c>
      <c r="M41" s="219" t="s">
        <v>73</v>
      </c>
      <c r="N41" s="164" t="s">
        <v>69</v>
      </c>
      <c r="O41" s="34"/>
      <c r="P41" s="19"/>
    </row>
    <row r="42" spans="1:16" ht="24" customHeight="1">
      <c r="A42" s="34"/>
      <c r="B42" s="212"/>
      <c r="C42" s="212"/>
      <c r="D42" s="212"/>
      <c r="E42" s="212"/>
      <c r="F42" s="212"/>
      <c r="G42" s="13"/>
      <c r="H42" s="212" t="s">
        <v>20</v>
      </c>
      <c r="I42" s="212"/>
      <c r="J42" s="213" t="s">
        <v>82</v>
      </c>
      <c r="K42" s="213"/>
      <c r="L42" s="212"/>
      <c r="M42" s="219"/>
      <c r="N42" s="164"/>
      <c r="O42" s="34"/>
      <c r="P42" s="19"/>
    </row>
    <row r="43" spans="1:16" ht="15">
      <c r="A43" s="34"/>
      <c r="B43" s="212"/>
      <c r="C43" s="212"/>
      <c r="D43" s="212"/>
      <c r="E43" s="212"/>
      <c r="F43" s="212"/>
      <c r="G43" s="13" t="s">
        <v>9</v>
      </c>
      <c r="H43" s="13">
        <v>1</v>
      </c>
      <c r="I43" s="13" t="s">
        <v>67</v>
      </c>
      <c r="J43" s="13" t="s">
        <v>45</v>
      </c>
      <c r="K43" s="13" t="s">
        <v>67</v>
      </c>
      <c r="L43" s="219"/>
      <c r="M43" s="219"/>
      <c r="N43" s="164"/>
      <c r="O43" s="34"/>
      <c r="P43" s="19"/>
    </row>
    <row r="44" spans="1:17" s="10" customFormat="1" ht="23.25" customHeight="1">
      <c r="A44" s="34"/>
      <c r="B44" s="74">
        <v>1</v>
      </c>
      <c r="C44" s="69" t="str">
        <f>'Ведомость 5кл. (юн.)'!B13</f>
        <v>Симанов </v>
      </c>
      <c r="D44" s="69" t="str">
        <f>'Ведомость 5кл. (юн.)'!C13</f>
        <v>Иван </v>
      </c>
      <c r="E44" s="72" t="str">
        <f>'Ведомость 5кл. (юн.)'!D13</f>
        <v>Алексеевич</v>
      </c>
      <c r="F44" s="75">
        <f>'Ведомость 5кл. (юн.)'!E13</f>
        <v>40875</v>
      </c>
      <c r="G44" s="69" t="str">
        <f>'Ведомость 5кл. (юн.)'!F13</f>
        <v>5 В</v>
      </c>
      <c r="H44" s="76">
        <f>'Ведомость 5кл. (юн.)'!G13</f>
        <v>25</v>
      </c>
      <c r="I44" s="77">
        <f>'Ведомость 5кл. (юн.)'!H13</f>
        <v>31.25</v>
      </c>
      <c r="J44" s="78">
        <f>'Ведомость 5кл. (юн.)'!I13</f>
        <v>1.19</v>
      </c>
      <c r="K44" s="77">
        <f>'Ведомость 5кл. (юн.)'!J13</f>
        <v>58.48739495798319</v>
      </c>
      <c r="L44" s="79">
        <f>SUM(I44,K44)</f>
        <v>89.73739495798318</v>
      </c>
      <c r="M44" s="80" t="str">
        <f>'Ведомость 5кл. (юн.)'!L13</f>
        <v>Победитель</v>
      </c>
      <c r="N44" s="94" t="s">
        <v>72</v>
      </c>
      <c r="O44" s="34"/>
      <c r="P44" s="19"/>
      <c r="Q44"/>
    </row>
    <row r="45" spans="1:17" s="10" customFormat="1" ht="20.25" customHeight="1">
      <c r="A45" s="34"/>
      <c r="B45" s="74">
        <v>2</v>
      </c>
      <c r="C45" s="69" t="str">
        <f>'Ведомость 5кл. (юн.)'!B14</f>
        <v>Красушкин</v>
      </c>
      <c r="D45" s="69" t="str">
        <f>'Ведомость 5кл. (юн.)'!C14</f>
        <v>Савелий</v>
      </c>
      <c r="E45" s="72" t="str">
        <f>'Ведомость 5кл. (юн.)'!D14</f>
        <v>Ростиславович</v>
      </c>
      <c r="F45" s="75">
        <f>'Ведомость 5кл. (юн.)'!E14</f>
        <v>40884</v>
      </c>
      <c r="G45" s="69" t="str">
        <f>'Ведомость 5кл. (юн.)'!F14</f>
        <v>5 А</v>
      </c>
      <c r="H45" s="76">
        <f>'Ведомость 5кл. (юн.)'!G14</f>
        <v>26</v>
      </c>
      <c r="I45" s="77">
        <f>'Ведомость 5кл. (юн.)'!H14</f>
        <v>32.5</v>
      </c>
      <c r="J45" s="78">
        <f>'Ведомость 5кл. (юн.)'!I14</f>
        <v>1.22</v>
      </c>
      <c r="K45" s="77">
        <f>'Ведомость 5кл. (юн.)'!J14</f>
        <v>57.04918032786885</v>
      </c>
      <c r="L45" s="79">
        <f>SUM(I45,K45)</f>
        <v>89.54918032786884</v>
      </c>
      <c r="M45" s="80" t="str">
        <f>'Ведомость 5кл. (юн.)'!L14</f>
        <v>Призер</v>
      </c>
      <c r="N45" s="69" t="s">
        <v>72</v>
      </c>
      <c r="O45" s="34"/>
      <c r="P45" s="19"/>
      <c r="Q45"/>
    </row>
    <row r="46" spans="1:17" s="10" customFormat="1" ht="18" customHeight="1">
      <c r="A46" s="34"/>
      <c r="B46" s="81">
        <v>3</v>
      </c>
      <c r="C46" s="82" t="str">
        <f>'Ведомость 5кл. (юн.)'!B15</f>
        <v>Корнев</v>
      </c>
      <c r="D46" s="82" t="str">
        <f>'Ведомость 5кл. (юн.)'!C15</f>
        <v>Евгений</v>
      </c>
      <c r="E46" s="83" t="str">
        <f>'Ведомость 5кл. (юн.)'!D15</f>
        <v>Юрьевич</v>
      </c>
      <c r="F46" s="84">
        <f>'Ведомость 5кл. (юн.)'!E15</f>
        <v>40862</v>
      </c>
      <c r="G46" s="82" t="str">
        <f>'Ведомость 5кл. (юн.)'!F15</f>
        <v>5 А</v>
      </c>
      <c r="H46" s="85">
        <f>'Ведомость 5кл. (юн.)'!G15</f>
        <v>23</v>
      </c>
      <c r="I46" s="86">
        <f>'Ведомость 5кл. (юн.)'!H15</f>
        <v>28.75</v>
      </c>
      <c r="J46" s="87">
        <f>'Ведомость 5кл. (юн.)'!I15</f>
        <v>1.16</v>
      </c>
      <c r="K46" s="86">
        <f>'Ведомость 5кл. (юн.)'!J15</f>
        <v>60</v>
      </c>
      <c r="L46" s="88">
        <f>SUM(I46,K46)</f>
        <v>88.75</v>
      </c>
      <c r="M46" s="89" t="str">
        <f>'Ведомость 5кл. (юн.)'!L15</f>
        <v>Призер</v>
      </c>
      <c r="N46" s="82" t="s">
        <v>72</v>
      </c>
      <c r="O46" s="34"/>
      <c r="P46" s="19"/>
      <c r="Q46"/>
    </row>
    <row r="47" spans="1:16" ht="15">
      <c r="A47" s="34"/>
      <c r="B47" s="215" t="s">
        <v>32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90"/>
      <c r="O47" s="34"/>
      <c r="P47" s="19"/>
    </row>
    <row r="48" spans="1:16" ht="15.75" customHeight="1">
      <c r="A48" s="34"/>
      <c r="B48" s="212" t="s">
        <v>3</v>
      </c>
      <c r="C48" s="212" t="s">
        <v>0</v>
      </c>
      <c r="D48" s="212" t="s">
        <v>1</v>
      </c>
      <c r="E48" s="212" t="s">
        <v>2</v>
      </c>
      <c r="F48" s="212" t="s">
        <v>81</v>
      </c>
      <c r="G48" s="13"/>
      <c r="H48" s="212" t="s">
        <v>5</v>
      </c>
      <c r="I48" s="212"/>
      <c r="J48" s="212"/>
      <c r="K48" s="212"/>
      <c r="L48" s="212" t="s">
        <v>4</v>
      </c>
      <c r="M48" s="219" t="s">
        <v>73</v>
      </c>
      <c r="N48" s="164" t="s">
        <v>69</v>
      </c>
      <c r="O48" s="34"/>
      <c r="P48" s="19"/>
    </row>
    <row r="49" spans="1:16" ht="24.75" customHeight="1">
      <c r="A49" s="34"/>
      <c r="B49" s="212"/>
      <c r="C49" s="212"/>
      <c r="D49" s="212"/>
      <c r="E49" s="212"/>
      <c r="F49" s="212"/>
      <c r="G49" s="13"/>
      <c r="H49" s="212" t="s">
        <v>20</v>
      </c>
      <c r="I49" s="212"/>
      <c r="J49" s="213" t="s">
        <v>82</v>
      </c>
      <c r="K49" s="213"/>
      <c r="L49" s="212"/>
      <c r="M49" s="219"/>
      <c r="N49" s="164"/>
      <c r="O49" s="34"/>
      <c r="P49" s="19"/>
    </row>
    <row r="50" spans="1:16" ht="15">
      <c r="A50" s="34"/>
      <c r="B50" s="212"/>
      <c r="C50" s="212"/>
      <c r="D50" s="212"/>
      <c r="E50" s="212"/>
      <c r="F50" s="212"/>
      <c r="G50" s="13" t="s">
        <v>9</v>
      </c>
      <c r="H50" s="13">
        <v>1</v>
      </c>
      <c r="I50" s="13" t="s">
        <v>67</v>
      </c>
      <c r="J50" s="13" t="s">
        <v>45</v>
      </c>
      <c r="K50" s="13" t="s">
        <v>67</v>
      </c>
      <c r="L50" s="219"/>
      <c r="M50" s="219"/>
      <c r="N50" s="164"/>
      <c r="O50" s="34"/>
      <c r="P50" s="19"/>
    </row>
    <row r="51" spans="1:16" ht="15">
      <c r="A51" s="34"/>
      <c r="B51" s="91">
        <v>1</v>
      </c>
      <c r="C51" s="92" t="str">
        <f>'Ведомость 5кл. (дев)'!B13</f>
        <v>Зубова</v>
      </c>
      <c r="D51" s="36" t="str">
        <f>'Ведомость 5кл. (дев)'!C13</f>
        <v>Карина</v>
      </c>
      <c r="E51" s="95" t="str">
        <f>'Ведомость 5кл. (дев)'!D13</f>
        <v>Антоновна</v>
      </c>
      <c r="F51" s="93">
        <f>'Ведомость 5кл. (дев)'!E13</f>
        <v>28050</v>
      </c>
      <c r="G51" s="92" t="str">
        <f>'Ведомость 5кл. (дев)'!F13</f>
        <v>5 В</v>
      </c>
      <c r="H51" s="6">
        <f>'Ведомость 5кл. (дев)'!G13</f>
        <v>27</v>
      </c>
      <c r="I51" s="9">
        <f>'Ведомость 5кл. (дев)'!H13</f>
        <v>33.75</v>
      </c>
      <c r="J51" s="7">
        <f>'Ведомость 5кл. (дев)'!I13</f>
        <v>1.23</v>
      </c>
      <c r="K51" s="9">
        <f>'Ведомость 5кл. (дев)'!J13</f>
        <v>60</v>
      </c>
      <c r="L51" s="11">
        <f>SUM(I51,K51)</f>
        <v>93.75</v>
      </c>
      <c r="M51" s="14" t="str">
        <f>'Ведомость 5кл. (дев)'!L13</f>
        <v>Победитель</v>
      </c>
      <c r="N51" s="92" t="s">
        <v>71</v>
      </c>
      <c r="O51" s="34"/>
      <c r="P51" s="19"/>
    </row>
    <row r="52" spans="1:16" ht="15">
      <c r="A52" s="34"/>
      <c r="B52" s="91">
        <v>2</v>
      </c>
      <c r="C52" s="92" t="str">
        <f>'Ведомость 5кл. (дев)'!B14</f>
        <v>Патракова</v>
      </c>
      <c r="D52" s="36" t="str">
        <f>'Ведомость 5кл. (дев)'!C14</f>
        <v>Варвара</v>
      </c>
      <c r="E52" s="95" t="str">
        <f>'Ведомость 5кл. (дев)'!D14</f>
        <v>Ивановна</v>
      </c>
      <c r="F52" s="93">
        <f>'Ведомость 5кл. (дев)'!E14</f>
        <v>41126</v>
      </c>
      <c r="G52" s="92" t="str">
        <f>'Ведомость 5кл. (дев)'!F14</f>
        <v>5 В</v>
      </c>
      <c r="H52" s="6">
        <f>'Ведомость 5кл. (дев)'!G14</f>
        <v>25</v>
      </c>
      <c r="I52" s="9">
        <f>'Ведомость 5кл. (дев)'!H14</f>
        <v>31.25</v>
      </c>
      <c r="J52" s="7">
        <f>'Ведомость 5кл. (дев)'!I14</f>
        <v>1.25</v>
      </c>
      <c r="K52" s="9">
        <f>'Ведомость 5кл. (дев)'!J14</f>
        <v>59.04</v>
      </c>
      <c r="L52" s="11">
        <f>SUM(I52,K52)</f>
        <v>90.28999999999999</v>
      </c>
      <c r="M52" s="14" t="str">
        <f>'Ведомость 5кл. (дев)'!L14</f>
        <v>Призер</v>
      </c>
      <c r="N52" s="92" t="s">
        <v>71</v>
      </c>
      <c r="O52" s="34"/>
      <c r="P52" s="19"/>
    </row>
    <row r="53" spans="1:16" ht="15">
      <c r="A53" s="34"/>
      <c r="B53" s="91">
        <v>3</v>
      </c>
      <c r="C53" s="92" t="str">
        <f>'Ведомость 5кл. (дев)'!B15</f>
        <v>Бахтина</v>
      </c>
      <c r="D53" s="36" t="str">
        <f>'Ведомость 5кл. (дев)'!C15</f>
        <v>Александра</v>
      </c>
      <c r="E53" s="95" t="str">
        <f>'Ведомость 5кл. (дев)'!D15</f>
        <v>Юрьевна</v>
      </c>
      <c r="F53" s="93">
        <f>'Ведомость 5кл. (дев)'!E15</f>
        <v>28051</v>
      </c>
      <c r="G53" s="92" t="str">
        <f>'Ведомость 5кл. (дев)'!F15</f>
        <v>5 В</v>
      </c>
      <c r="H53" s="6">
        <f>'Ведомость 5кл. (дев)'!G15</f>
        <v>25</v>
      </c>
      <c r="I53" s="9">
        <f>'Ведомость 5кл. (дев)'!H15</f>
        <v>31.25</v>
      </c>
      <c r="J53" s="7">
        <f>'Ведомость 5кл. (дев)'!I15</f>
        <v>1.26</v>
      </c>
      <c r="K53" s="9">
        <f>'Ведомость 5кл. (дев)'!J15</f>
        <v>58.57142857142857</v>
      </c>
      <c r="L53" s="11">
        <f>SUM(I53,K53)</f>
        <v>89.82142857142857</v>
      </c>
      <c r="M53" s="14" t="str">
        <f>'Ведомость 5кл. (дев)'!L15</f>
        <v>Призер</v>
      </c>
      <c r="N53" s="92" t="s">
        <v>71</v>
      </c>
      <c r="O53" s="34"/>
      <c r="P53" s="19"/>
    </row>
    <row r="54" spans="1:16" ht="15">
      <c r="A54" s="34"/>
      <c r="B54" s="215" t="s">
        <v>110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90"/>
      <c r="O54" s="34"/>
      <c r="P54" s="19"/>
    </row>
    <row r="55" spans="1:16" ht="15.75" customHeight="1">
      <c r="A55" s="34"/>
      <c r="B55" s="212" t="s">
        <v>3</v>
      </c>
      <c r="C55" s="212" t="s">
        <v>0</v>
      </c>
      <c r="D55" s="212" t="s">
        <v>1</v>
      </c>
      <c r="E55" s="212" t="s">
        <v>2</v>
      </c>
      <c r="F55" s="212" t="s">
        <v>81</v>
      </c>
      <c r="G55" s="13"/>
      <c r="H55" s="212" t="s">
        <v>5</v>
      </c>
      <c r="I55" s="212"/>
      <c r="J55" s="212"/>
      <c r="K55" s="212"/>
      <c r="L55" s="212" t="s">
        <v>4</v>
      </c>
      <c r="M55" s="219" t="s">
        <v>73</v>
      </c>
      <c r="N55" s="164" t="s">
        <v>69</v>
      </c>
      <c r="O55" s="34"/>
      <c r="P55" s="19"/>
    </row>
    <row r="56" spans="1:16" ht="15.75" customHeight="1">
      <c r="A56" s="34"/>
      <c r="B56" s="212"/>
      <c r="C56" s="212"/>
      <c r="D56" s="212"/>
      <c r="E56" s="212"/>
      <c r="F56" s="212"/>
      <c r="G56" s="13"/>
      <c r="H56" s="212" t="s">
        <v>20</v>
      </c>
      <c r="I56" s="212"/>
      <c r="J56" s="213" t="s">
        <v>82</v>
      </c>
      <c r="K56" s="213"/>
      <c r="L56" s="212"/>
      <c r="M56" s="219"/>
      <c r="N56" s="164"/>
      <c r="O56" s="34"/>
      <c r="P56" s="19"/>
    </row>
    <row r="57" spans="1:16" ht="15">
      <c r="A57" s="34"/>
      <c r="B57" s="212"/>
      <c r="C57" s="212"/>
      <c r="D57" s="212"/>
      <c r="E57" s="212"/>
      <c r="F57" s="212"/>
      <c r="G57" s="13" t="s">
        <v>9</v>
      </c>
      <c r="H57" s="13">
        <v>1</v>
      </c>
      <c r="I57" s="13" t="s">
        <v>67</v>
      </c>
      <c r="J57" s="13" t="s">
        <v>45</v>
      </c>
      <c r="K57" s="13" t="s">
        <v>67</v>
      </c>
      <c r="L57" s="219"/>
      <c r="M57" s="219"/>
      <c r="N57" s="164"/>
      <c r="O57" s="34"/>
      <c r="P57" s="19"/>
    </row>
    <row r="58" spans="1:16" ht="15">
      <c r="A58" s="34"/>
      <c r="B58" s="91">
        <v>1</v>
      </c>
      <c r="C58" s="92" t="str">
        <f>'Ведомость 6кл. (юн.)'!B13</f>
        <v>Мурашко</v>
      </c>
      <c r="D58" s="36" t="str">
        <f>'Ведомость 6кл. (юн.)'!C13</f>
        <v>Антон</v>
      </c>
      <c r="E58" s="70" t="str">
        <f>'Ведомость 6кл. (юн.)'!D13</f>
        <v>Максимович</v>
      </c>
      <c r="F58" s="93">
        <f>'Ведомость 6кл. (юн.)'!E13</f>
        <v>40596</v>
      </c>
      <c r="G58" s="92" t="str">
        <f>'Ведомость 6кл. (юн.)'!F13</f>
        <v>6 А</v>
      </c>
      <c r="H58" s="6">
        <f>'Ведомость 6кл. (юн.)'!G13</f>
        <v>26</v>
      </c>
      <c r="I58" s="9">
        <f>'Ведомость 6кл. (юн.)'!H13</f>
        <v>32.5</v>
      </c>
      <c r="J58" s="7">
        <f>'Ведомость 6кл. (юн.)'!I13</f>
        <v>1.16</v>
      </c>
      <c r="K58" s="9">
        <f>'Ведомость 6кл. (юн.)'!J13</f>
        <v>58.96551724137931</v>
      </c>
      <c r="L58" s="11">
        <f>SUM(I58,K58)</f>
        <v>91.4655172413793</v>
      </c>
      <c r="M58" s="14" t="str">
        <f>'Ведомость 6кл. (юн.)'!L13</f>
        <v>Победитель</v>
      </c>
      <c r="N58" s="92" t="s">
        <v>72</v>
      </c>
      <c r="O58" s="34"/>
      <c r="P58" s="19"/>
    </row>
    <row r="59" spans="1:16" ht="15">
      <c r="A59" s="34"/>
      <c r="B59" s="91">
        <v>2</v>
      </c>
      <c r="C59" s="92" t="str">
        <f>'Ведомость 6кл. (юн.)'!B14</f>
        <v>Хлыбов</v>
      </c>
      <c r="D59" s="36" t="str">
        <f>'Ведомость 6кл. (юн.)'!C14</f>
        <v>Никита</v>
      </c>
      <c r="E59" s="70" t="str">
        <f>'Ведомость 6кл. (юн.)'!D14</f>
        <v>Михайлович</v>
      </c>
      <c r="F59" s="93">
        <f>'Ведомость 6кл. (юн.)'!E14</f>
        <v>40795</v>
      </c>
      <c r="G59" s="92" t="str">
        <f>'Ведомость 6кл. (юн.)'!F14</f>
        <v>6 А</v>
      </c>
      <c r="H59" s="6">
        <f>'Ведомость 6кл. (юн.)'!G14</f>
        <v>25</v>
      </c>
      <c r="I59" s="9">
        <f>'Ведомость 6кл. (юн.)'!H14</f>
        <v>31.25</v>
      </c>
      <c r="J59" s="7">
        <f>'Ведомость 6кл. (юн.)'!I14</f>
        <v>1.14</v>
      </c>
      <c r="K59" s="9">
        <f>'Ведомость 6кл. (юн.)'!J14</f>
        <v>60</v>
      </c>
      <c r="L59" s="11">
        <f>SUM(I59,K59)</f>
        <v>91.25</v>
      </c>
      <c r="M59" s="14" t="str">
        <f>'Ведомость 6кл. (юн.)'!L14</f>
        <v>Призер</v>
      </c>
      <c r="N59" s="92" t="s">
        <v>72</v>
      </c>
      <c r="O59" s="34"/>
      <c r="P59" s="19"/>
    </row>
    <row r="60" spans="1:16" ht="15">
      <c r="A60" s="34"/>
      <c r="B60" s="91">
        <v>3</v>
      </c>
      <c r="C60" s="92" t="str">
        <f>'Ведомость 6кл. (юн.)'!B15</f>
        <v>Токарев</v>
      </c>
      <c r="D60" s="36" t="str">
        <f>'Ведомость 6кл. (юн.)'!C15</f>
        <v>Денис</v>
      </c>
      <c r="E60" s="70" t="str">
        <f>'Ведомость 6кл. (юн.)'!D15</f>
        <v>Алексеевич</v>
      </c>
      <c r="F60" s="93">
        <f>'Ведомость 6кл. (юн.)'!E15</f>
        <v>40720</v>
      </c>
      <c r="G60" s="92" t="str">
        <f>'Ведомость 6кл. (юн.)'!F15</f>
        <v>6 А</v>
      </c>
      <c r="H60" s="6">
        <f>'Ведомость 6кл. (юн.)'!G15</f>
        <v>25</v>
      </c>
      <c r="I60" s="9">
        <f>'Ведомость 6кл. (юн.)'!H15</f>
        <v>31.25</v>
      </c>
      <c r="J60" s="7">
        <f>'Ведомость 6кл. (юн.)'!I15</f>
        <v>1.16</v>
      </c>
      <c r="K60" s="9">
        <f>'Ведомость 6кл. (юн.)'!J15</f>
        <v>58.96551724137931</v>
      </c>
      <c r="L60" s="11">
        <f>SUM(I60,K60)</f>
        <v>90.2155172413793</v>
      </c>
      <c r="M60" s="14" t="str">
        <f>'Ведомость 6кл. (юн.)'!L15</f>
        <v>Призер</v>
      </c>
      <c r="N60" s="92" t="s">
        <v>72</v>
      </c>
      <c r="O60" s="34"/>
      <c r="P60" s="19"/>
    </row>
    <row r="61" spans="1:16" ht="15">
      <c r="A61" s="34"/>
      <c r="B61" s="215" t="s">
        <v>111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90"/>
      <c r="O61" s="34"/>
      <c r="P61" s="19"/>
    </row>
    <row r="62" spans="1:16" ht="15.75" customHeight="1">
      <c r="A62" s="34"/>
      <c r="B62" s="212" t="s">
        <v>3</v>
      </c>
      <c r="C62" s="212" t="s">
        <v>0</v>
      </c>
      <c r="D62" s="212" t="s">
        <v>1</v>
      </c>
      <c r="E62" s="212" t="s">
        <v>2</v>
      </c>
      <c r="F62" s="212" t="s">
        <v>81</v>
      </c>
      <c r="G62" s="13"/>
      <c r="H62" s="212" t="s">
        <v>5</v>
      </c>
      <c r="I62" s="212"/>
      <c r="J62" s="212"/>
      <c r="K62" s="212"/>
      <c r="L62" s="212" t="s">
        <v>4</v>
      </c>
      <c r="M62" s="219" t="s">
        <v>73</v>
      </c>
      <c r="N62" s="164" t="s">
        <v>69</v>
      </c>
      <c r="O62" s="34"/>
      <c r="P62" s="19"/>
    </row>
    <row r="63" spans="1:16" ht="15.75" customHeight="1">
      <c r="A63" s="34"/>
      <c r="B63" s="212"/>
      <c r="C63" s="212"/>
      <c r="D63" s="212"/>
      <c r="E63" s="212"/>
      <c r="F63" s="212"/>
      <c r="G63" s="13"/>
      <c r="H63" s="212" t="s">
        <v>20</v>
      </c>
      <c r="I63" s="212"/>
      <c r="J63" s="213" t="s">
        <v>82</v>
      </c>
      <c r="K63" s="213"/>
      <c r="L63" s="212"/>
      <c r="M63" s="219"/>
      <c r="N63" s="164"/>
      <c r="O63" s="34"/>
      <c r="P63" s="19"/>
    </row>
    <row r="64" spans="1:16" ht="15">
      <c r="A64" s="34"/>
      <c r="B64" s="212"/>
      <c r="C64" s="212"/>
      <c r="D64" s="212"/>
      <c r="E64" s="212"/>
      <c r="F64" s="212"/>
      <c r="G64" s="13" t="s">
        <v>9</v>
      </c>
      <c r="H64" s="13">
        <v>1</v>
      </c>
      <c r="I64" s="13" t="s">
        <v>67</v>
      </c>
      <c r="J64" s="13" t="s">
        <v>45</v>
      </c>
      <c r="K64" s="13" t="s">
        <v>67</v>
      </c>
      <c r="L64" s="219"/>
      <c r="M64" s="219"/>
      <c r="N64" s="164"/>
      <c r="O64" s="34"/>
      <c r="P64" s="19"/>
    </row>
    <row r="65" spans="1:16" ht="15">
      <c r="A65" s="34"/>
      <c r="B65" s="91">
        <v>1</v>
      </c>
      <c r="C65" s="92" t="str">
        <f>'Ведомость 6кл. (дев.)'!B13</f>
        <v>Нестеренко</v>
      </c>
      <c r="D65" s="36" t="str">
        <f>'Ведомость 6кл. (дев.)'!C13</f>
        <v>Мария</v>
      </c>
      <c r="E65" s="70" t="str">
        <f>'Ведомость 6кл. (дев.)'!D13</f>
        <v>Дмитриевна</v>
      </c>
      <c r="F65" s="93">
        <f>'Ведомость 6кл. (дев.)'!E13</f>
        <v>40501</v>
      </c>
      <c r="G65" s="92" t="str">
        <f>'Ведомость 6кл. (дев.)'!F13</f>
        <v>6 А</v>
      </c>
      <c r="H65" s="6">
        <f>'Ведомость 6кл. (дев.)'!G13</f>
        <v>23</v>
      </c>
      <c r="I65" s="9">
        <f>'Ведомость 6кл. (дев.)'!H13</f>
        <v>28.75</v>
      </c>
      <c r="J65" s="7">
        <f>'Ведомость 6кл. (дев.)'!I13</f>
        <v>1.22</v>
      </c>
      <c r="K65" s="9">
        <f>'Ведомость 6кл. (дев.)'!J13</f>
        <v>66.88524590163935</v>
      </c>
      <c r="L65" s="11">
        <f>SUM(I65,K65)</f>
        <v>95.63524590163935</v>
      </c>
      <c r="M65" s="14" t="str">
        <f>'Ведомость 6кл. (дев.)'!L13</f>
        <v>Победитель</v>
      </c>
      <c r="N65" s="92" t="s">
        <v>71</v>
      </c>
      <c r="O65" s="34"/>
      <c r="P65" s="19"/>
    </row>
    <row r="66" spans="1:16" ht="15">
      <c r="A66" s="34"/>
      <c r="B66" s="91">
        <v>2</v>
      </c>
      <c r="C66" s="92" t="str">
        <f>'Ведомость 6кл. (дев.)'!B14</f>
        <v>Марешенкова</v>
      </c>
      <c r="D66" s="36" t="str">
        <f>'Ведомость 6кл. (дев.)'!C14</f>
        <v>Виктория</v>
      </c>
      <c r="E66" s="70" t="str">
        <f>'Ведомость 6кл. (дев.)'!D14</f>
        <v>Сергеевна</v>
      </c>
      <c r="F66" s="93">
        <f>'Ведомость 6кл. (дев.)'!E14</f>
        <v>40832</v>
      </c>
      <c r="G66" s="92" t="str">
        <f>'Ведомость 6кл. (дев.)'!F14</f>
        <v>6 А</v>
      </c>
      <c r="H66" s="6">
        <f>'Ведомость 6кл. (дев.)'!G14</f>
        <v>21</v>
      </c>
      <c r="I66" s="9">
        <f>'Ведомость 6кл. (дев.)'!H14</f>
        <v>26.25</v>
      </c>
      <c r="J66" s="7">
        <f>'Ведомость 6кл. (дев.)'!I14</f>
        <v>1.36</v>
      </c>
      <c r="K66" s="9">
        <f>'Ведомость 6кл. (дев.)'!J14</f>
        <v>60</v>
      </c>
      <c r="L66" s="11">
        <f>SUM(I66,K66)</f>
        <v>86.25</v>
      </c>
      <c r="M66" s="14" t="str">
        <f>'Ведомость 6кл. (дев.)'!L14</f>
        <v>Призер</v>
      </c>
      <c r="N66" s="92" t="s">
        <v>71</v>
      </c>
      <c r="O66" s="34"/>
      <c r="P66" s="19"/>
    </row>
    <row r="67" spans="1:16" ht="15">
      <c r="A67" s="34"/>
      <c r="B67" s="91">
        <v>3</v>
      </c>
      <c r="C67" s="92" t="str">
        <f>'Ведомость 6кл. (дев.)'!B15</f>
        <v>Шишова</v>
      </c>
      <c r="D67" s="36" t="str">
        <f>'Ведомость 6кл. (дев.)'!C15</f>
        <v>Дарьяна</v>
      </c>
      <c r="E67" s="70" t="str">
        <f>'Ведомость 6кл. (дев.)'!D15</f>
        <v>Вячеславовна</v>
      </c>
      <c r="F67" s="93">
        <f>'Ведомость 6кл. (дев.)'!E15</f>
        <v>40791</v>
      </c>
      <c r="G67" s="92" t="str">
        <f>'Ведомость 6кл. (дев.)'!F15</f>
        <v>6Б</v>
      </c>
      <c r="H67" s="6">
        <f>'Ведомость 6кл. (дев.)'!G15</f>
        <v>28</v>
      </c>
      <c r="I67" s="9">
        <f>'Ведомость 6кл. (дев.)'!H15</f>
        <v>35</v>
      </c>
      <c r="J67" s="7">
        <f>'Ведомость 6кл. (дев.)'!I15</f>
        <v>2.19</v>
      </c>
      <c r="K67" s="9">
        <f>'Ведомость 6кл. (дев.)'!J15</f>
        <v>37.26027397260275</v>
      </c>
      <c r="L67" s="11">
        <f>SUM(I67,K67)</f>
        <v>72.26027397260275</v>
      </c>
      <c r="M67" s="14" t="str">
        <f>'Ведомость 6кл. (дев.)'!L15</f>
        <v>Призер</v>
      </c>
      <c r="N67" s="92" t="s">
        <v>71</v>
      </c>
      <c r="O67" s="34"/>
      <c r="P67" s="19"/>
    </row>
    <row r="68" spans="1:1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19"/>
    </row>
    <row r="69" spans="1:1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19"/>
    </row>
    <row r="70" spans="1:16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19"/>
    </row>
    <row r="71" spans="1:16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19"/>
    </row>
    <row r="72" spans="2:15" ht="12.75">
      <c r="B72" s="226" t="s">
        <v>599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71"/>
      <c r="O72" s="71"/>
    </row>
    <row r="73" spans="2:15" ht="12.75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71"/>
      <c r="O73" s="71"/>
    </row>
    <row r="74" spans="2:15" ht="15">
      <c r="B74" s="227" t="s">
        <v>36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34"/>
      <c r="O74" s="34"/>
    </row>
    <row r="75" spans="2:15" ht="15" customHeight="1">
      <c r="B75" s="212" t="s">
        <v>3</v>
      </c>
      <c r="C75" s="212" t="s">
        <v>0</v>
      </c>
      <c r="D75" s="212" t="s">
        <v>1</v>
      </c>
      <c r="E75" s="212" t="s">
        <v>2</v>
      </c>
      <c r="F75" s="212" t="s">
        <v>81</v>
      </c>
      <c r="G75" s="13"/>
      <c r="H75" s="212" t="s">
        <v>5</v>
      </c>
      <c r="I75" s="212"/>
      <c r="J75" s="212"/>
      <c r="K75" s="212"/>
      <c r="L75" s="212" t="s">
        <v>4</v>
      </c>
      <c r="M75" s="219" t="s">
        <v>73</v>
      </c>
      <c r="N75" s="164" t="s">
        <v>69</v>
      </c>
      <c r="O75" s="34"/>
    </row>
    <row r="76" spans="2:15" ht="15" customHeight="1">
      <c r="B76" s="212"/>
      <c r="C76" s="212"/>
      <c r="D76" s="212"/>
      <c r="E76" s="212"/>
      <c r="F76" s="212"/>
      <c r="G76" s="13"/>
      <c r="H76" s="212" t="s">
        <v>20</v>
      </c>
      <c r="I76" s="212"/>
      <c r="J76" s="213" t="s">
        <v>82</v>
      </c>
      <c r="K76" s="213"/>
      <c r="L76" s="212"/>
      <c r="M76" s="219"/>
      <c r="N76" s="164"/>
      <c r="O76" s="34"/>
    </row>
    <row r="77" spans="2:15" ht="15">
      <c r="B77" s="212"/>
      <c r="C77" s="212"/>
      <c r="D77" s="212"/>
      <c r="E77" s="212"/>
      <c r="F77" s="212"/>
      <c r="G77" s="13" t="s">
        <v>9</v>
      </c>
      <c r="H77" s="13">
        <v>1</v>
      </c>
      <c r="I77" s="13" t="s">
        <v>67</v>
      </c>
      <c r="J77" s="13" t="s">
        <v>45</v>
      </c>
      <c r="K77" s="13" t="s">
        <v>67</v>
      </c>
      <c r="L77" s="219"/>
      <c r="M77" s="219"/>
      <c r="N77" s="164"/>
      <c r="O77" s="34"/>
    </row>
    <row r="78" spans="2:15" ht="15">
      <c r="B78" s="74">
        <v>1</v>
      </c>
      <c r="C78" s="69" t="str">
        <f>'[2]Ведомость 7кл. (юн.)'!B13</f>
        <v>Керпач </v>
      </c>
      <c r="D78" s="69" t="str">
        <f>'[2]Ведомость 7кл. (юн.)'!C13</f>
        <v>Александр </v>
      </c>
      <c r="E78" s="96" t="str">
        <f>'[2]Ведомость 7кл. (юн.)'!D13</f>
        <v>Дмитриевич</v>
      </c>
      <c r="F78" s="75">
        <f>'[2]Ведомость 7кл. (юн.)'!E13</f>
        <v>40280</v>
      </c>
      <c r="G78" s="69" t="str">
        <f>'[2]Ведомость 7кл. (юн.)'!F13</f>
        <v>7 А</v>
      </c>
      <c r="H78" s="76">
        <f>'[2]Ведомость 7кл. (юн.)'!G13</f>
        <v>20</v>
      </c>
      <c r="I78" s="77">
        <f>'[2]Ведомость 7кл. (юн.)'!H13</f>
        <v>22.857142857142858</v>
      </c>
      <c r="J78" s="78">
        <f>'[2]Ведомость 7кл. (юн.)'!I13</f>
        <v>1.2</v>
      </c>
      <c r="K78" s="77">
        <f>'[2]Ведомость 7кл. (юн.)'!J13</f>
        <v>60.5</v>
      </c>
      <c r="L78" s="79">
        <f>SUM(I78,K78)</f>
        <v>83.35714285714286</v>
      </c>
      <c r="M78" s="80" t="str">
        <f>'[2]Ведомость 7кл. (юн.)'!L13</f>
        <v>победитель</v>
      </c>
      <c r="N78" s="94" t="s">
        <v>72</v>
      </c>
      <c r="O78" s="34"/>
    </row>
    <row r="79" spans="2:15" ht="15">
      <c r="B79" s="74">
        <v>2</v>
      </c>
      <c r="C79" s="69" t="str">
        <f>'[2]Ведомость 7кл. (юн.)'!B14</f>
        <v>Никель</v>
      </c>
      <c r="D79" s="69" t="str">
        <f>'[2]Ведомость 7кл. (юн.)'!C14</f>
        <v>Александр</v>
      </c>
      <c r="E79" s="96" t="str">
        <f>'[2]Ведомость 7кл. (юн.)'!D14</f>
        <v> Александрович</v>
      </c>
      <c r="F79" s="75">
        <f>'[2]Ведомость 7кл. (юн.)'!E14</f>
        <v>40459</v>
      </c>
      <c r="G79" s="69" t="str">
        <f>'[2]Ведомость 7кл. (юн.)'!F14</f>
        <v>7 А</v>
      </c>
      <c r="H79" s="76">
        <f>'[2]Ведомость 7кл. (юн.)'!G14</f>
        <v>20</v>
      </c>
      <c r="I79" s="77">
        <f>'[2]Ведомость 7кл. (юн.)'!H14</f>
        <v>22.857142857142858</v>
      </c>
      <c r="J79" s="78">
        <f>'[2]Ведомость 7кл. (юн.)'!I14</f>
        <v>1.21</v>
      </c>
      <c r="K79" s="77">
        <f>'[2]Ведомость 7кл. (юн.)'!J14</f>
        <v>60</v>
      </c>
      <c r="L79" s="79">
        <f>SUM(I79,K79)</f>
        <v>82.85714285714286</v>
      </c>
      <c r="M79" s="80" t="str">
        <f>'[2]Ведомость 7кл. (юн.)'!L14</f>
        <v>призер</v>
      </c>
      <c r="N79" s="94" t="s">
        <v>72</v>
      </c>
      <c r="O79" s="34"/>
    </row>
    <row r="80" spans="2:15" ht="15">
      <c r="B80" s="81">
        <v>3</v>
      </c>
      <c r="C80" s="69" t="str">
        <f>'[2]Ведомость 7кл. (юн.)'!B15</f>
        <v>Харламов</v>
      </c>
      <c r="D80" s="69" t="str">
        <f>'[2]Ведомость 7кл. (юн.)'!C15</f>
        <v>Антон </v>
      </c>
      <c r="E80" s="96" t="str">
        <f>'[2]Ведомость 7кл. (юн.)'!D15</f>
        <v>Алексеевич</v>
      </c>
      <c r="F80" s="75">
        <f>'[2]Ведомость 7кл. (юн.)'!E15</f>
        <v>40171</v>
      </c>
      <c r="G80" s="69" t="str">
        <f>'[2]Ведомость 7кл. (юн.)'!F15</f>
        <v>7 А</v>
      </c>
      <c r="H80" s="76">
        <f>'[2]Ведомость 7кл. (юн.)'!G15</f>
        <v>19</v>
      </c>
      <c r="I80" s="77">
        <f>'[2]Ведомость 7кл. (юн.)'!H15</f>
        <v>21.714285714285715</v>
      </c>
      <c r="J80" s="78">
        <f>'[2]Ведомость 7кл. (юн.)'!I15</f>
        <v>1.31</v>
      </c>
      <c r="K80" s="77">
        <f>'[2]Ведомость 7кл. (юн.)'!J15</f>
        <v>55.419847328244266</v>
      </c>
      <c r="L80" s="79">
        <f>SUM(I80,K80)</f>
        <v>77.13413304252998</v>
      </c>
      <c r="M80" s="80" t="str">
        <f>'[2]Ведомость 7кл. (юн.)'!L15</f>
        <v>призер</v>
      </c>
      <c r="N80" s="94" t="s">
        <v>72</v>
      </c>
      <c r="O80" s="34"/>
    </row>
    <row r="81" spans="2:15" ht="15">
      <c r="B81" s="215" t="s">
        <v>48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90"/>
      <c r="O81" s="34"/>
    </row>
    <row r="82" spans="2:15" ht="15" customHeight="1">
      <c r="B82" s="212" t="s">
        <v>3</v>
      </c>
      <c r="C82" s="212" t="s">
        <v>0</v>
      </c>
      <c r="D82" s="212" t="s">
        <v>1</v>
      </c>
      <c r="E82" s="212" t="s">
        <v>2</v>
      </c>
      <c r="F82" s="212" t="s">
        <v>81</v>
      </c>
      <c r="G82" s="13"/>
      <c r="H82" s="212" t="s">
        <v>5</v>
      </c>
      <c r="I82" s="212"/>
      <c r="J82" s="212"/>
      <c r="K82" s="212"/>
      <c r="L82" s="212" t="s">
        <v>4</v>
      </c>
      <c r="M82" s="219" t="s">
        <v>73</v>
      </c>
      <c r="N82" s="164" t="s">
        <v>69</v>
      </c>
      <c r="O82" s="34"/>
    </row>
    <row r="83" spans="2:15" ht="15" customHeight="1">
      <c r="B83" s="212"/>
      <c r="C83" s="212"/>
      <c r="D83" s="212"/>
      <c r="E83" s="212"/>
      <c r="F83" s="212"/>
      <c r="G83" s="13"/>
      <c r="H83" s="212" t="s">
        <v>20</v>
      </c>
      <c r="I83" s="212"/>
      <c r="J83" s="213" t="s">
        <v>82</v>
      </c>
      <c r="K83" s="213"/>
      <c r="L83" s="212"/>
      <c r="M83" s="219"/>
      <c r="N83" s="164"/>
      <c r="O83" s="34"/>
    </row>
    <row r="84" spans="2:15" ht="15">
      <c r="B84" s="212"/>
      <c r="C84" s="212"/>
      <c r="D84" s="212"/>
      <c r="E84" s="212"/>
      <c r="F84" s="212"/>
      <c r="G84" s="13" t="s">
        <v>9</v>
      </c>
      <c r="H84" s="13">
        <v>1</v>
      </c>
      <c r="I84" s="13" t="s">
        <v>67</v>
      </c>
      <c r="J84" s="13" t="s">
        <v>45</v>
      </c>
      <c r="K84" s="13" t="s">
        <v>67</v>
      </c>
      <c r="L84" s="219"/>
      <c r="M84" s="219"/>
      <c r="N84" s="164"/>
      <c r="O84" s="34"/>
    </row>
    <row r="85" spans="2:15" ht="15">
      <c r="B85" s="91">
        <v>1</v>
      </c>
      <c r="C85" s="69" t="str">
        <f>'[2]Ведомость 7кл. (дев.)'!B13</f>
        <v>Веселова </v>
      </c>
      <c r="D85" s="69" t="str">
        <f>'[2]Ведомость 7кл. (дев.)'!C13</f>
        <v>Мария</v>
      </c>
      <c r="E85" s="69" t="str">
        <f>'[2]Ведомость 7кл. (дев.)'!C13</f>
        <v>Мария</v>
      </c>
      <c r="F85" s="75">
        <f>'[2]Ведомость 7кл. (дев.)'!E13</f>
        <v>40550</v>
      </c>
      <c r="G85" s="69" t="str">
        <f>'[2]Ведомость 7кл. (дев.)'!F13</f>
        <v>7 В</v>
      </c>
      <c r="H85" s="76">
        <f>'[2]Ведомость 7кл. (дев.)'!G13</f>
        <v>14</v>
      </c>
      <c r="I85" s="77">
        <f>'[2]Ведомость 7кл. (дев.)'!H13</f>
        <v>16</v>
      </c>
      <c r="J85" s="78">
        <f>'[2]Ведомость 7кл. (дев.)'!I13</f>
        <v>2.03</v>
      </c>
      <c r="K85" s="77">
        <f>'[2]Ведомость 7кл. (дев.)'!J13</f>
        <v>60</v>
      </c>
      <c r="L85" s="79">
        <f>SUM(I85,K85)</f>
        <v>76</v>
      </c>
      <c r="M85" s="80" t="str">
        <f>'[2]Ведомость 7кл. (дев.)'!L13</f>
        <v>победитель </v>
      </c>
      <c r="N85" s="92" t="s">
        <v>71</v>
      </c>
      <c r="O85" s="34"/>
    </row>
    <row r="86" spans="2:15" ht="15">
      <c r="B86" s="91">
        <v>2</v>
      </c>
      <c r="C86" s="69" t="str">
        <f>'[2]Ведомость 7кл. (дев.)'!B14</f>
        <v>Сенюшкина </v>
      </c>
      <c r="D86" s="69" t="str">
        <f>'[2]Ведомость 7кл. (дев.)'!C14</f>
        <v>Ульяна </v>
      </c>
      <c r="E86" s="69" t="str">
        <f>'[2]Ведомость 7кл. (дев.)'!C14</f>
        <v>Ульяна </v>
      </c>
      <c r="F86" s="75">
        <f>'[2]Ведомость 7кл. (дев.)'!E14</f>
        <v>40393</v>
      </c>
      <c r="G86" s="69" t="str">
        <f>'[2]Ведомость 7кл. (дев.)'!F14</f>
        <v>7 А</v>
      </c>
      <c r="H86" s="76">
        <f>'[2]Ведомость 7кл. (дев.)'!G14</f>
        <v>20</v>
      </c>
      <c r="I86" s="77">
        <f>'[2]Ведомость 7кл. (дев.)'!H14</f>
        <v>22.857142857142858</v>
      </c>
      <c r="J86" s="78">
        <f>'[2]Ведомость 7кл. (дев.)'!I14</f>
        <v>2.32</v>
      </c>
      <c r="K86" s="77">
        <f>'[2]Ведомость 7кл. (дев.)'!J14</f>
        <v>52.49999999999999</v>
      </c>
      <c r="L86" s="79">
        <f>SUM(I86,K86)</f>
        <v>75.35714285714285</v>
      </c>
      <c r="M86" s="80" t="str">
        <f>'[2]Ведомость 7кл. (дев.)'!L14</f>
        <v>призер</v>
      </c>
      <c r="N86" s="92" t="s">
        <v>71</v>
      </c>
      <c r="O86" s="34"/>
    </row>
    <row r="87" spans="2:15" ht="15">
      <c r="B87" s="91">
        <v>3</v>
      </c>
      <c r="C87" s="69" t="str">
        <f>'[2]Ведомость 7кл. (дев.)'!B15</f>
        <v>Ананова </v>
      </c>
      <c r="D87" s="69" t="str">
        <f>'[2]Ведомость 7кл. (дев.)'!C15</f>
        <v>Дарья </v>
      </c>
      <c r="E87" s="69" t="str">
        <f>'[2]Ведомость 7кл. (дев.)'!C15</f>
        <v>Дарья </v>
      </c>
      <c r="F87" s="75">
        <f>'[2]Ведомость 7кл. (дев.)'!E15</f>
        <v>40240</v>
      </c>
      <c r="G87" s="69" t="str">
        <f>'[2]Ведомость 7кл. (дев.)'!F15</f>
        <v>7 А</v>
      </c>
      <c r="H87" s="76">
        <f>'[2]Ведомость 7кл. (дев.)'!G15</f>
        <v>17</v>
      </c>
      <c r="I87" s="77">
        <f>'[2]Ведомость 7кл. (дев.)'!H15</f>
        <v>19.428571428571427</v>
      </c>
      <c r="J87" s="78">
        <f>'[2]Ведомость 7кл. (дев.)'!I15</f>
        <v>2.42</v>
      </c>
      <c r="K87" s="77">
        <f>'[2]Ведомость 7кл. (дев.)'!J15</f>
        <v>50.33057851239669</v>
      </c>
      <c r="L87" s="79">
        <f>SUM(I87,K87)</f>
        <v>69.75914994096811</v>
      </c>
      <c r="M87" s="80" t="str">
        <f>'[2]Ведомость 7кл. (дев.)'!L15</f>
        <v>призер</v>
      </c>
      <c r="N87" s="92" t="s">
        <v>71</v>
      </c>
      <c r="O87" s="34"/>
    </row>
    <row r="88" spans="2:15" ht="15">
      <c r="B88" s="215" t="s">
        <v>112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90"/>
      <c r="O88" s="34"/>
    </row>
    <row r="89" spans="2:15" ht="15.75" customHeight="1">
      <c r="B89" s="212" t="s">
        <v>3</v>
      </c>
      <c r="C89" s="212" t="s">
        <v>0</v>
      </c>
      <c r="D89" s="212" t="s">
        <v>1</v>
      </c>
      <c r="E89" s="212" t="s">
        <v>2</v>
      </c>
      <c r="F89" s="212" t="s">
        <v>81</v>
      </c>
      <c r="G89" s="13"/>
      <c r="H89" s="212" t="s">
        <v>5</v>
      </c>
      <c r="I89" s="212"/>
      <c r="J89" s="212"/>
      <c r="K89" s="212"/>
      <c r="L89" s="212" t="s">
        <v>4</v>
      </c>
      <c r="M89" s="219" t="s">
        <v>73</v>
      </c>
      <c r="N89" s="164" t="s">
        <v>69</v>
      </c>
      <c r="O89" s="34"/>
    </row>
    <row r="90" spans="2:15" ht="15.75" customHeight="1">
      <c r="B90" s="212"/>
      <c r="C90" s="212"/>
      <c r="D90" s="212"/>
      <c r="E90" s="212"/>
      <c r="F90" s="212"/>
      <c r="G90" s="13"/>
      <c r="H90" s="212" t="s">
        <v>20</v>
      </c>
      <c r="I90" s="212"/>
      <c r="J90" s="213" t="s">
        <v>82</v>
      </c>
      <c r="K90" s="213"/>
      <c r="L90" s="212"/>
      <c r="M90" s="219"/>
      <c r="N90" s="164"/>
      <c r="O90" s="34"/>
    </row>
    <row r="91" spans="2:15" ht="15">
      <c r="B91" s="212"/>
      <c r="C91" s="212"/>
      <c r="D91" s="212"/>
      <c r="E91" s="212"/>
      <c r="F91" s="212"/>
      <c r="G91" s="13" t="s">
        <v>9</v>
      </c>
      <c r="H91" s="13">
        <v>1</v>
      </c>
      <c r="I91" s="13" t="s">
        <v>67</v>
      </c>
      <c r="J91" s="13" t="s">
        <v>45</v>
      </c>
      <c r="K91" s="13" t="s">
        <v>67</v>
      </c>
      <c r="L91" s="219"/>
      <c r="M91" s="219"/>
      <c r="N91" s="164"/>
      <c r="O91" s="34"/>
    </row>
    <row r="92" spans="2:15" ht="15">
      <c r="B92" s="74">
        <v>1</v>
      </c>
      <c r="C92" s="69" t="str">
        <f>'Ведомость 8кл. (юн.)'!B13</f>
        <v>Афанасьев</v>
      </c>
      <c r="D92" s="69" t="str">
        <f>'Ведомость 8кл. (юн.)'!C13</f>
        <v>Михаил</v>
      </c>
      <c r="E92" s="72" t="str">
        <f>'Ведомость 8кл. (юн.)'!D13</f>
        <v>Иванович</v>
      </c>
      <c r="F92" s="75" t="str">
        <f>'Ведомость 8кл. (юн.)'!E13</f>
        <v>26.112008</v>
      </c>
      <c r="G92" s="69" t="str">
        <f>'Ведомость 8кл. (юн.)'!F13</f>
        <v>8А</v>
      </c>
      <c r="H92" s="76">
        <f>'Ведомость 8кл. (юн.)'!G13</f>
        <v>26</v>
      </c>
      <c r="I92" s="77">
        <f>'Ведомость 8кл. (юн.)'!H13</f>
        <v>29.714285714285715</v>
      </c>
      <c r="J92" s="78">
        <f>'Ведомость 8кл. (юн.)'!I13</f>
        <v>1.13</v>
      </c>
      <c r="K92" s="77">
        <f>'Ведомость 8кл. (юн.)'!J13</f>
        <v>60</v>
      </c>
      <c r="L92" s="79">
        <f>SUM(I92,K92)</f>
        <v>89.71428571428572</v>
      </c>
      <c r="M92" s="80" t="str">
        <f>'Ведомость 8кл. (юн.)'!L13</f>
        <v>Победитель</v>
      </c>
      <c r="N92" s="94" t="s">
        <v>72</v>
      </c>
      <c r="O92" s="34"/>
    </row>
    <row r="93" spans="2:15" ht="15">
      <c r="B93" s="74">
        <v>2</v>
      </c>
      <c r="C93" s="69" t="str">
        <f>'Ведомость 8кл. (юн.)'!B14</f>
        <v>Эшов</v>
      </c>
      <c r="D93" s="69" t="str">
        <f>'Ведомость 8кл. (юн.)'!C14</f>
        <v>Санджарбек</v>
      </c>
      <c r="E93" s="72" t="str">
        <f>'Ведомость 8кл. (юн.)'!D14</f>
        <v>Шерматжонович</v>
      </c>
      <c r="F93" s="75" t="str">
        <f>'Ведомость 8кл. (юн.)'!E14</f>
        <v>12.09.2007</v>
      </c>
      <c r="G93" s="69" t="str">
        <f>'Ведомость 8кл. (юн.)'!F14</f>
        <v>8 Б</v>
      </c>
      <c r="H93" s="76">
        <f>'Ведомость 8кл. (юн.)'!G14</f>
        <v>6</v>
      </c>
      <c r="I93" s="77">
        <f>'Ведомость 8кл. (юн.)'!H14</f>
        <v>6.857142857142857</v>
      </c>
      <c r="J93" s="78">
        <f>'Ведомость 8кл. (юн.)'!I14</f>
        <v>1.45</v>
      </c>
      <c r="K93" s="77">
        <f>'Ведомость 8кл. (юн.)'!J14</f>
        <v>46.758620689655174</v>
      </c>
      <c r="L93" s="79">
        <f>SUM(I93,K93)</f>
        <v>53.61576354679803</v>
      </c>
      <c r="M93" s="80" t="str">
        <f>'Ведомость 8кл. (юн.)'!L14</f>
        <v>Призер</v>
      </c>
      <c r="N93" s="94" t="s">
        <v>72</v>
      </c>
      <c r="O93" s="34"/>
    </row>
    <row r="94" spans="2:15" ht="15">
      <c r="B94" s="81">
        <v>3</v>
      </c>
      <c r="C94" s="69" t="str">
        <f>'Ведомость 8кл. (юн.)'!B15</f>
        <v>Дубовиков</v>
      </c>
      <c r="D94" s="69" t="str">
        <f>'Ведомость 8кл. (юн.)'!C15</f>
        <v>Данил</v>
      </c>
      <c r="E94" s="72" t="str">
        <f>'Ведомость 8кл. (юн.)'!D15</f>
        <v>Романович</v>
      </c>
      <c r="F94" s="75" t="str">
        <f>'Ведомость 8кл. (юн.)'!E15</f>
        <v>29.11.2008</v>
      </c>
      <c r="G94" s="69" t="str">
        <f>'Ведомость 8кл. (юн.)'!F15</f>
        <v>8 Б</v>
      </c>
      <c r="H94" s="76">
        <f>'Ведомость 8кл. (юн.)'!G15</f>
        <v>17</v>
      </c>
      <c r="I94" s="77">
        <f>'Ведомость 8кл. (юн.)'!H15</f>
        <v>19.428571428571427</v>
      </c>
      <c r="J94" s="78">
        <f>'Ведомость 8кл. (юн.)'!I15</f>
        <v>2</v>
      </c>
      <c r="K94" s="77">
        <f>'Ведомость 8кл. (юн.)'!J15</f>
        <v>33.9</v>
      </c>
      <c r="L94" s="79">
        <f>SUM(I94,K94)</f>
        <v>53.32857142857142</v>
      </c>
      <c r="M94" s="80" t="str">
        <f>'Ведомость 8кл. (юн.)'!L15</f>
        <v>Призер</v>
      </c>
      <c r="N94" s="94" t="s">
        <v>72</v>
      </c>
      <c r="O94" s="34"/>
    </row>
    <row r="95" spans="2:15" ht="15">
      <c r="B95" s="215" t="s">
        <v>113</v>
      </c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90"/>
      <c r="O95" s="34"/>
    </row>
    <row r="96" spans="2:15" ht="15.75" customHeight="1">
      <c r="B96" s="212" t="s">
        <v>3</v>
      </c>
      <c r="C96" s="212" t="s">
        <v>0</v>
      </c>
      <c r="D96" s="212" t="s">
        <v>1</v>
      </c>
      <c r="E96" s="212" t="s">
        <v>2</v>
      </c>
      <c r="F96" s="212" t="s">
        <v>81</v>
      </c>
      <c r="G96" s="13"/>
      <c r="H96" s="212" t="s">
        <v>5</v>
      </c>
      <c r="I96" s="212"/>
      <c r="J96" s="212"/>
      <c r="K96" s="212"/>
      <c r="L96" s="212" t="s">
        <v>4</v>
      </c>
      <c r="M96" s="219" t="s">
        <v>73</v>
      </c>
      <c r="N96" s="164" t="s">
        <v>69</v>
      </c>
      <c r="O96" s="34"/>
    </row>
    <row r="97" spans="2:15" ht="15.75" customHeight="1">
      <c r="B97" s="212"/>
      <c r="C97" s="212"/>
      <c r="D97" s="212"/>
      <c r="E97" s="212"/>
      <c r="F97" s="212"/>
      <c r="G97" s="13"/>
      <c r="H97" s="212" t="s">
        <v>20</v>
      </c>
      <c r="I97" s="212"/>
      <c r="J97" s="213" t="s">
        <v>82</v>
      </c>
      <c r="K97" s="213"/>
      <c r="L97" s="212"/>
      <c r="M97" s="219"/>
      <c r="N97" s="164"/>
      <c r="O97" s="34"/>
    </row>
    <row r="98" spans="2:15" ht="15">
      <c r="B98" s="212"/>
      <c r="C98" s="212"/>
      <c r="D98" s="212"/>
      <c r="E98" s="212"/>
      <c r="F98" s="212"/>
      <c r="G98" s="13" t="s">
        <v>9</v>
      </c>
      <c r="H98" s="13">
        <v>1</v>
      </c>
      <c r="I98" s="13" t="s">
        <v>67</v>
      </c>
      <c r="J98" s="13" t="s">
        <v>45</v>
      </c>
      <c r="K98" s="13" t="s">
        <v>67</v>
      </c>
      <c r="L98" s="219"/>
      <c r="M98" s="219"/>
      <c r="N98" s="164"/>
      <c r="O98" s="34"/>
    </row>
    <row r="99" spans="2:15" ht="15">
      <c r="B99" s="91">
        <v>1</v>
      </c>
      <c r="C99" s="99" t="str">
        <f>'Ведомость 8кл. (дев.)'!B13</f>
        <v>Дегутене</v>
      </c>
      <c r="D99" s="99" t="s">
        <v>250</v>
      </c>
      <c r="E99" s="72" t="s">
        <v>181</v>
      </c>
      <c r="F99" s="75" t="str">
        <f>'Ведомость 8кл. (дев.)'!E13</f>
        <v>17.01.2009</v>
      </c>
      <c r="G99" s="69" t="str">
        <f>'Ведомость 8кл. (дев.)'!F13</f>
        <v>8В</v>
      </c>
      <c r="H99" s="76">
        <f>'Ведомость 8кл. (дев.)'!G13</f>
        <v>25</v>
      </c>
      <c r="I99" s="77">
        <f>'Ведомость 8кл. (дев.)'!H13</f>
        <v>28.571428571428573</v>
      </c>
      <c r="J99" s="78">
        <f>'Ведомость 8кл. (дев.)'!I13</f>
        <v>1.16</v>
      </c>
      <c r="K99" s="77">
        <f>'Ведомость 8кл. (дев.)'!J13</f>
        <v>60</v>
      </c>
      <c r="L99" s="79">
        <f>SUM(I99,K99)</f>
        <v>88.57142857142857</v>
      </c>
      <c r="M99" s="80" t="str">
        <f>'Ведомость 8кл. (дев.)'!L13</f>
        <v>Победитель</v>
      </c>
      <c r="N99" s="92" t="s">
        <v>71</v>
      </c>
      <c r="O99" s="34"/>
    </row>
    <row r="100" spans="2:15" ht="15">
      <c r="B100" s="91">
        <v>2</v>
      </c>
      <c r="C100" s="99" t="s">
        <v>146</v>
      </c>
      <c r="D100" s="99" t="s">
        <v>170</v>
      </c>
      <c r="E100" s="72" t="s">
        <v>194</v>
      </c>
      <c r="F100" s="75" t="str">
        <f>'Ведомость 8кл. (дев.)'!E14</f>
        <v>09.08.2009</v>
      </c>
      <c r="G100" s="69" t="str">
        <f>'Ведомость 8кл. (дев.)'!F14</f>
        <v>8 Б</v>
      </c>
      <c r="H100" s="76">
        <f>'Ведомость 8кл. (дев.)'!G14</f>
        <v>15</v>
      </c>
      <c r="I100" s="77">
        <f>'Ведомость 8кл. (дев.)'!H14</f>
        <v>17.142857142857142</v>
      </c>
      <c r="J100" s="78">
        <f>'Ведомость 8кл. (дев.)'!I14</f>
        <v>1.48</v>
      </c>
      <c r="K100" s="77">
        <f>'Ведомость 8кл. (дев.)'!J14</f>
        <v>47.027027027027025</v>
      </c>
      <c r="L100" s="79">
        <f>SUM(I100,K100)</f>
        <v>64.16988416988417</v>
      </c>
      <c r="M100" s="80" t="str">
        <f>'Ведомость 8кл. (дев.)'!L14</f>
        <v>Призер</v>
      </c>
      <c r="N100" s="92" t="s">
        <v>71</v>
      </c>
      <c r="O100" s="34"/>
    </row>
    <row r="101" spans="2:15" ht="15">
      <c r="B101" s="91">
        <v>3</v>
      </c>
      <c r="C101" s="99" t="str">
        <f>'Ведомость 8кл. (дев.)'!B15</f>
        <v>Сиротина</v>
      </c>
      <c r="D101" s="99" t="s">
        <v>158</v>
      </c>
      <c r="E101" s="72" t="s">
        <v>188</v>
      </c>
      <c r="F101" s="75" t="str">
        <f>'Ведомость 8кл. (дев.)'!E15</f>
        <v>05.12.2008</v>
      </c>
      <c r="G101" s="69" t="str">
        <f>'Ведомость 8кл. (дев.)'!F15</f>
        <v>8 Б</v>
      </c>
      <c r="H101" s="76">
        <f>'Ведомость 8кл. (дев.)'!G15</f>
        <v>11</v>
      </c>
      <c r="I101" s="77">
        <f>'Ведомость 8кл. (дев.)'!H15</f>
        <v>12.571428571428571</v>
      </c>
      <c r="J101" s="78">
        <f>'Ведомость 8кл. (дев.)'!I15</f>
        <v>1.45</v>
      </c>
      <c r="K101" s="77">
        <f>'Ведомость 8кл. (дев.)'!J15</f>
        <v>48</v>
      </c>
      <c r="L101" s="79">
        <f>SUM(I101,K101)</f>
        <v>60.57142857142857</v>
      </c>
      <c r="M101" s="80" t="str">
        <f>'Ведомость 8кл. (дев.)'!L15</f>
        <v>Призер</v>
      </c>
      <c r="N101" s="92" t="s">
        <v>71</v>
      </c>
      <c r="O101" s="34"/>
    </row>
    <row r="103" ht="13.5" customHeight="1"/>
    <row r="104" ht="13.5" customHeight="1"/>
    <row r="105" ht="13.5" customHeight="1"/>
    <row r="106" ht="13.5" customHeight="1"/>
    <row r="109" spans="2:15" ht="12.75" customHeight="1">
      <c r="B109" s="226" t="s">
        <v>600</v>
      </c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71"/>
      <c r="O109" s="71"/>
    </row>
    <row r="110" spans="2:15" ht="12.75" customHeight="1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71"/>
      <c r="O110" s="71"/>
    </row>
    <row r="111" spans="2:15" ht="12.75" customHeight="1">
      <c r="B111" s="227" t="s">
        <v>114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34"/>
      <c r="O111" s="34"/>
    </row>
    <row r="112" spans="2:15" ht="12.75" customHeight="1">
      <c r="B112" s="212" t="s">
        <v>3</v>
      </c>
      <c r="C112" s="212" t="s">
        <v>0</v>
      </c>
      <c r="D112" s="212" t="s">
        <v>1</v>
      </c>
      <c r="E112" s="212" t="s">
        <v>2</v>
      </c>
      <c r="F112" s="212" t="s">
        <v>81</v>
      </c>
      <c r="G112" s="13"/>
      <c r="H112" s="212" t="s">
        <v>5</v>
      </c>
      <c r="I112" s="212"/>
      <c r="J112" s="212"/>
      <c r="K112" s="212"/>
      <c r="L112" s="212" t="s">
        <v>4</v>
      </c>
      <c r="M112" s="219" t="s">
        <v>73</v>
      </c>
      <c r="N112" s="164" t="s">
        <v>69</v>
      </c>
      <c r="O112" s="34"/>
    </row>
    <row r="113" spans="2:15" ht="12.75" customHeight="1">
      <c r="B113" s="212"/>
      <c r="C113" s="212"/>
      <c r="D113" s="212"/>
      <c r="E113" s="212"/>
      <c r="F113" s="212"/>
      <c r="G113" s="13"/>
      <c r="H113" s="212" t="s">
        <v>20</v>
      </c>
      <c r="I113" s="212"/>
      <c r="J113" s="213" t="s">
        <v>82</v>
      </c>
      <c r="K113" s="213"/>
      <c r="L113" s="212"/>
      <c r="M113" s="219"/>
      <c r="N113" s="164"/>
      <c r="O113" s="34"/>
    </row>
    <row r="114" spans="2:15" ht="12.75" customHeight="1">
      <c r="B114" s="212"/>
      <c r="C114" s="212"/>
      <c r="D114" s="212"/>
      <c r="E114" s="212"/>
      <c r="F114" s="212"/>
      <c r="G114" s="13" t="s">
        <v>9</v>
      </c>
      <c r="H114" s="13">
        <v>1</v>
      </c>
      <c r="I114" s="13" t="s">
        <v>67</v>
      </c>
      <c r="J114" s="13" t="s">
        <v>45</v>
      </c>
      <c r="K114" s="13" t="s">
        <v>67</v>
      </c>
      <c r="L114" s="219"/>
      <c r="M114" s="219"/>
      <c r="N114" s="164"/>
      <c r="O114" s="34"/>
    </row>
    <row r="115" spans="2:15" ht="12.75" customHeight="1">
      <c r="B115" s="74">
        <v>1</v>
      </c>
      <c r="C115" s="69" t="str">
        <f>'Ведомость 9кл. (юн.)'!B13</f>
        <v>Периханян</v>
      </c>
      <c r="D115" s="69" t="str">
        <f>'Ведомость 9кл. (юн.)'!C13</f>
        <v>Самвел</v>
      </c>
      <c r="E115" s="96" t="str">
        <f>'Ведомость 9кл. (юн.)'!D13</f>
        <v>Арменович</v>
      </c>
      <c r="F115" s="75">
        <f>'Ведомость 9кл. (юн.)'!E13</f>
        <v>39610</v>
      </c>
      <c r="G115" s="69" t="str">
        <f>'Ведомость 9кл. (юн.)'!F13</f>
        <v>9 Б</v>
      </c>
      <c r="H115" s="76">
        <f>'Ведомость 9кл. (юн.)'!G13</f>
        <v>14</v>
      </c>
      <c r="I115" s="77">
        <f>'Ведомость 9кл. (юн.)'!H13</f>
        <v>13.333333333333334</v>
      </c>
      <c r="J115" s="78">
        <f>'Ведомость 9кл. (юн.)'!I13</f>
        <v>1.16</v>
      </c>
      <c r="K115" s="77">
        <f>'Ведомость 9кл. (юн.)'!J13</f>
        <v>60</v>
      </c>
      <c r="L115" s="79">
        <f>SUM(I115,K115)</f>
        <v>73.33333333333333</v>
      </c>
      <c r="M115" s="80" t="str">
        <f>'Ведомость 9кл. (юн.)'!L13</f>
        <v>Победитель</v>
      </c>
      <c r="N115" s="94" t="s">
        <v>72</v>
      </c>
      <c r="O115" s="34"/>
    </row>
    <row r="116" spans="2:15" ht="12.75" customHeight="1">
      <c r="B116" s="74">
        <v>2</v>
      </c>
      <c r="C116" s="69" t="str">
        <f>'Ведомость 9кл. (юн.)'!B14</f>
        <v>Попов</v>
      </c>
      <c r="D116" s="69" t="str">
        <f>'Ведомость 9кл. (юн.)'!C14</f>
        <v>Александр</v>
      </c>
      <c r="E116" s="96" t="str">
        <f>'Ведомость 9кл. (юн.)'!D14</f>
        <v>Романович</v>
      </c>
      <c r="F116" s="75">
        <f>'Ведомость 9кл. (юн.)'!E14</f>
        <v>39700</v>
      </c>
      <c r="G116" s="69" t="str">
        <f>'Ведомость 9кл. (юн.)'!F14</f>
        <v>9 Б</v>
      </c>
      <c r="H116" s="76">
        <f>'Ведомость 9кл. (юн.)'!G14</f>
        <v>12</v>
      </c>
      <c r="I116" s="77">
        <f>'Ведомость 9кл. (юн.)'!H14</f>
        <v>11.428571428571429</v>
      </c>
      <c r="J116" s="78">
        <f>'Ведомость 9кл. (юн.)'!I14</f>
        <v>1.13</v>
      </c>
      <c r="K116" s="77">
        <f>'Ведомость 9кл. (юн.)'!J14</f>
        <v>61.5929203539823</v>
      </c>
      <c r="L116" s="79">
        <f>SUM(I116,K116)</f>
        <v>73.02149178255372</v>
      </c>
      <c r="M116" s="80" t="str">
        <f>'Ведомость 9кл. (юн.)'!L14</f>
        <v>Призер</v>
      </c>
      <c r="N116" s="94" t="s">
        <v>72</v>
      </c>
      <c r="O116" s="34"/>
    </row>
    <row r="117" spans="2:15" ht="12.75" customHeight="1">
      <c r="B117" s="81">
        <v>3</v>
      </c>
      <c r="C117" s="69" t="str">
        <f>'Ведомость 9кл. (юн.)'!B15</f>
        <v>Якушев</v>
      </c>
      <c r="D117" s="69" t="str">
        <f>'Ведомость 9кл. (юн.)'!C15</f>
        <v>Фёдор</v>
      </c>
      <c r="E117" s="96" t="str">
        <f>'Ведомость 9кл. (юн.)'!D15</f>
        <v>Владимирович</v>
      </c>
      <c r="F117" s="75">
        <f>'Ведомость 9кл. (юн.)'!E15</f>
        <v>28058</v>
      </c>
      <c r="G117" s="69" t="str">
        <f>'Ведомость 9кл. (юн.)'!F15</f>
        <v>9 А</v>
      </c>
      <c r="H117" s="76">
        <f>'Ведомость 9кл. (юн.)'!G15</f>
        <v>14</v>
      </c>
      <c r="I117" s="77">
        <f>'Ведомость 9кл. (юн.)'!H15</f>
        <v>13.333333333333334</v>
      </c>
      <c r="J117" s="78">
        <f>'Ведомость 9кл. (юн.)'!I15</f>
        <v>1.19</v>
      </c>
      <c r="K117" s="77">
        <f>'Ведомость 9кл. (юн.)'!J15</f>
        <v>58.48739495798319</v>
      </c>
      <c r="L117" s="79">
        <f>SUM(I117,K117)</f>
        <v>71.82072829131653</v>
      </c>
      <c r="M117" s="80" t="str">
        <f>'Ведомость 9кл. (юн.)'!L15</f>
        <v>Призер</v>
      </c>
      <c r="N117" s="94" t="s">
        <v>72</v>
      </c>
      <c r="O117" s="34"/>
    </row>
    <row r="118" spans="2:15" ht="12.75" customHeight="1">
      <c r="B118" s="215" t="s">
        <v>37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90"/>
      <c r="O118" s="34"/>
    </row>
    <row r="119" spans="2:15" ht="12.75" customHeight="1">
      <c r="B119" s="212" t="s">
        <v>3</v>
      </c>
      <c r="C119" s="212" t="s">
        <v>0</v>
      </c>
      <c r="D119" s="212" t="s">
        <v>1</v>
      </c>
      <c r="E119" s="212" t="s">
        <v>2</v>
      </c>
      <c r="F119" s="212" t="s">
        <v>81</v>
      </c>
      <c r="G119" s="13"/>
      <c r="H119" s="212" t="s">
        <v>5</v>
      </c>
      <c r="I119" s="212"/>
      <c r="J119" s="212"/>
      <c r="K119" s="212"/>
      <c r="L119" s="212" t="s">
        <v>4</v>
      </c>
      <c r="M119" s="219" t="s">
        <v>73</v>
      </c>
      <c r="N119" s="164" t="s">
        <v>69</v>
      </c>
      <c r="O119" s="34"/>
    </row>
    <row r="120" spans="2:15" ht="12.75" customHeight="1">
      <c r="B120" s="212"/>
      <c r="C120" s="212"/>
      <c r="D120" s="212"/>
      <c r="E120" s="212"/>
      <c r="F120" s="212"/>
      <c r="G120" s="13"/>
      <c r="H120" s="212" t="s">
        <v>20</v>
      </c>
      <c r="I120" s="212"/>
      <c r="J120" s="213" t="s">
        <v>82</v>
      </c>
      <c r="K120" s="213"/>
      <c r="L120" s="212"/>
      <c r="M120" s="219"/>
      <c r="N120" s="164"/>
      <c r="O120" s="34"/>
    </row>
    <row r="121" spans="2:15" ht="12.75" customHeight="1">
      <c r="B121" s="212"/>
      <c r="C121" s="212"/>
      <c r="D121" s="212"/>
      <c r="E121" s="212"/>
      <c r="F121" s="212"/>
      <c r="G121" s="13" t="s">
        <v>9</v>
      </c>
      <c r="H121" s="13">
        <v>1</v>
      </c>
      <c r="I121" s="13" t="s">
        <v>67</v>
      </c>
      <c r="J121" s="13" t="s">
        <v>45</v>
      </c>
      <c r="K121" s="13" t="s">
        <v>67</v>
      </c>
      <c r="L121" s="219"/>
      <c r="M121" s="219"/>
      <c r="N121" s="164"/>
      <c r="O121" s="34"/>
    </row>
    <row r="122" spans="2:15" ht="12.75" customHeight="1">
      <c r="B122" s="91">
        <v>1</v>
      </c>
      <c r="C122" s="69" t="str">
        <f>'Ведомость 9кл. (дев.)'!B13</f>
        <v>Лебедева</v>
      </c>
      <c r="D122" s="69" t="str">
        <f>'Ведомость 9кл. (дев.)'!C13</f>
        <v>Виктория</v>
      </c>
      <c r="E122" s="101" t="str">
        <f>'Ведомость 9кл. (дев.)'!D13</f>
        <v>Владимировна</v>
      </c>
      <c r="F122" s="75">
        <f>'Ведомость 9кл. (дев.)'!E13</f>
        <v>39456</v>
      </c>
      <c r="G122" s="69" t="str">
        <f>'Ведомость 9кл. (дев.)'!F13</f>
        <v>9Б</v>
      </c>
      <c r="H122" s="76">
        <f>'Ведомость 9кл. (дев.)'!G13</f>
        <v>6</v>
      </c>
      <c r="I122" s="77">
        <f>'Ведомость 9кл. (дев.)'!H13</f>
        <v>5.714285714285714</v>
      </c>
      <c r="J122" s="78">
        <f>'Ведомость 9кл. (дев.)'!I13</f>
        <v>1.36</v>
      </c>
      <c r="K122" s="77">
        <f>'Ведомость 9кл. (дев.)'!J13</f>
        <v>60</v>
      </c>
      <c r="L122" s="79">
        <f>SUM(I122,K122)</f>
        <v>65.71428571428571</v>
      </c>
      <c r="M122" s="80" t="str">
        <f>'Ведомость 9кл. (дев.)'!L13</f>
        <v>Победитель</v>
      </c>
      <c r="N122" s="92" t="s">
        <v>71</v>
      </c>
      <c r="O122" s="34"/>
    </row>
    <row r="123" spans="2:15" ht="12.75" customHeight="1">
      <c r="B123" s="91">
        <v>2</v>
      </c>
      <c r="C123" s="69" t="str">
        <f>'Ведомость 9кл. (дев.)'!B14</f>
        <v>Губина</v>
      </c>
      <c r="D123" s="69" t="str">
        <f>'Ведомость 9кл. (дев.)'!C14</f>
        <v>Александра</v>
      </c>
      <c r="E123" s="101" t="str">
        <f>'Ведомость 9кл. (дев.)'!D14</f>
        <v>Сергеевна</v>
      </c>
      <c r="F123" s="75">
        <f>'Ведомость 9кл. (дев.)'!E14</f>
        <v>39531</v>
      </c>
      <c r="G123" s="69" t="str">
        <f>'Ведомость 9кл. (дев.)'!F14</f>
        <v>9В</v>
      </c>
      <c r="H123" s="76">
        <f>'Ведомость 9кл. (дев.)'!G14</f>
        <v>28</v>
      </c>
      <c r="I123" s="77">
        <f>'Ведомость 9кл. (дев.)'!H14</f>
        <v>26.666666666666668</v>
      </c>
      <c r="J123" s="78">
        <f>'Ведомость 9кл. (дев.)'!I14</f>
        <v>2.1</v>
      </c>
      <c r="K123" s="77">
        <f>'Ведомость 9кл. (дев.)'!J14</f>
        <v>38.85714285714286</v>
      </c>
      <c r="L123" s="79">
        <f>SUM(I123,K123)</f>
        <v>65.52380952380953</v>
      </c>
      <c r="M123" s="80" t="str">
        <f>'Ведомость 9кл. (дев.)'!L14</f>
        <v>Призер</v>
      </c>
      <c r="N123" s="92" t="s">
        <v>71</v>
      </c>
      <c r="O123" s="34"/>
    </row>
    <row r="124" spans="2:15" ht="12.75" customHeight="1">
      <c r="B124" s="91">
        <v>3</v>
      </c>
      <c r="C124" s="69" t="str">
        <f>'Ведомость 9кл. (дев.)'!B15</f>
        <v>Кутузова</v>
      </c>
      <c r="D124" s="69" t="str">
        <f>'Ведомость 9кл. (дев.)'!C15</f>
        <v>Кира</v>
      </c>
      <c r="E124" s="101" t="str">
        <f>'Ведомость 9кл. (дев.)'!D15</f>
        <v>Сергеевна</v>
      </c>
      <c r="F124" s="75">
        <f>'Ведомость 9кл. (дев.)'!E15</f>
        <v>39608</v>
      </c>
      <c r="G124" s="69" t="str">
        <f>'Ведомость 9кл. (дев.)'!F15</f>
        <v>9Б</v>
      </c>
      <c r="H124" s="76">
        <f>'Ведомость 9кл. (дев.)'!G15</f>
        <v>6</v>
      </c>
      <c r="I124" s="77">
        <f>'Ведомость 9кл. (дев.)'!H15</f>
        <v>5.714285714285714</v>
      </c>
      <c r="J124" s="78">
        <f>'Ведомость 9кл. (дев.)'!I15</f>
        <v>2.03</v>
      </c>
      <c r="K124" s="77">
        <f>'Ведомость 9кл. (дев.)'!J15</f>
        <v>40.19704433497538</v>
      </c>
      <c r="L124" s="79">
        <f>SUM(I124,K124)</f>
        <v>45.911330049261096</v>
      </c>
      <c r="M124" s="80" t="str">
        <f>'Ведомость 9кл. (дев.)'!L15</f>
        <v>участник</v>
      </c>
      <c r="N124" s="92" t="s">
        <v>71</v>
      </c>
      <c r="O124" s="34"/>
    </row>
    <row r="125" spans="2:15" ht="12.75" customHeight="1">
      <c r="B125" s="215" t="s">
        <v>115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90"/>
      <c r="O125" s="34"/>
    </row>
    <row r="126" spans="2:15" ht="12.75" customHeight="1">
      <c r="B126" s="212" t="s">
        <v>3</v>
      </c>
      <c r="C126" s="212" t="s">
        <v>0</v>
      </c>
      <c r="D126" s="212" t="s">
        <v>1</v>
      </c>
      <c r="E126" s="212" t="s">
        <v>2</v>
      </c>
      <c r="F126" s="212" t="s">
        <v>81</v>
      </c>
      <c r="G126" s="13"/>
      <c r="H126" s="212" t="s">
        <v>5</v>
      </c>
      <c r="I126" s="212"/>
      <c r="J126" s="212"/>
      <c r="K126" s="212"/>
      <c r="L126" s="212" t="s">
        <v>4</v>
      </c>
      <c r="M126" s="219" t="s">
        <v>73</v>
      </c>
      <c r="N126" s="164" t="s">
        <v>69</v>
      </c>
      <c r="O126" s="34"/>
    </row>
    <row r="127" spans="2:15" ht="12.75" customHeight="1">
      <c r="B127" s="212"/>
      <c r="C127" s="212"/>
      <c r="D127" s="212"/>
      <c r="E127" s="212"/>
      <c r="F127" s="212"/>
      <c r="G127" s="13"/>
      <c r="H127" s="212" t="s">
        <v>20</v>
      </c>
      <c r="I127" s="212"/>
      <c r="J127" s="213" t="s">
        <v>82</v>
      </c>
      <c r="K127" s="213"/>
      <c r="L127" s="212"/>
      <c r="M127" s="219"/>
      <c r="N127" s="164"/>
      <c r="O127" s="34"/>
    </row>
    <row r="128" spans="2:15" ht="12.75" customHeight="1">
      <c r="B128" s="212"/>
      <c r="C128" s="212"/>
      <c r="D128" s="212"/>
      <c r="E128" s="212"/>
      <c r="F128" s="212"/>
      <c r="G128" s="13" t="s">
        <v>9</v>
      </c>
      <c r="H128" s="13">
        <v>1</v>
      </c>
      <c r="I128" s="13" t="s">
        <v>67</v>
      </c>
      <c r="J128" s="13" t="s">
        <v>45</v>
      </c>
      <c r="K128" s="13" t="s">
        <v>67</v>
      </c>
      <c r="L128" s="219"/>
      <c r="M128" s="219"/>
      <c r="N128" s="164"/>
      <c r="O128" s="34"/>
    </row>
    <row r="129" spans="2:15" ht="12.75" customHeight="1">
      <c r="B129" s="74">
        <v>1</v>
      </c>
      <c r="C129" s="69" t="str">
        <f>'Ведомость 10кл. (юн.)'!B13</f>
        <v>Рустамов</v>
      </c>
      <c r="D129" s="69" t="str">
        <f>'Ведомость 10кл. (юн.)'!C13</f>
        <v>Артем</v>
      </c>
      <c r="E129" s="72" t="str">
        <f>'Ведомость 10кл. (юн.)'!D13</f>
        <v>Алединович</v>
      </c>
      <c r="F129" s="75">
        <f>'Ведомость 10кл. (юн.)'!E13</f>
        <v>39301</v>
      </c>
      <c r="G129" s="69" t="str">
        <f>'Ведомость 10кл. (юн.)'!F13</f>
        <v>10 А</v>
      </c>
      <c r="H129" s="76">
        <f>'Ведомость 10кл. (юн.)'!G13</f>
        <v>15</v>
      </c>
      <c r="I129" s="77">
        <f>'Ведомость 10кл. (юн.)'!H13</f>
        <v>14.285714285714286</v>
      </c>
      <c r="J129" s="78">
        <f>'Ведомость 10кл. (юн.)'!I13</f>
        <v>2.23</v>
      </c>
      <c r="K129" s="77">
        <f>'Ведомость 10кл. (юн.)'!J13</f>
        <v>33.09417040358744</v>
      </c>
      <c r="L129" s="79">
        <f>SUM(I129,K129)</f>
        <v>47.379884689301726</v>
      </c>
      <c r="M129" s="80" t="str">
        <f>'Ведомость 10кл. (юн.)'!L13</f>
        <v>участник</v>
      </c>
      <c r="N129" s="94" t="s">
        <v>72</v>
      </c>
      <c r="O129" s="34"/>
    </row>
    <row r="130" spans="2:15" ht="12.75" customHeight="1">
      <c r="B130" s="74">
        <v>2</v>
      </c>
      <c r="C130" s="69" t="str">
        <f>'Ведомость 10кл. (юн.)'!B14</f>
        <v>Анисимов</v>
      </c>
      <c r="D130" s="69" t="str">
        <f>'Ведомость 10кл. (юн.)'!C14</f>
        <v>Дмитрий</v>
      </c>
      <c r="E130" s="72" t="str">
        <f>'Ведомость 10кл. (юн.)'!D14</f>
        <v>Русланович</v>
      </c>
      <c r="F130" s="75">
        <f>'Ведомость 10кл. (юн.)'!E14</f>
        <v>39227</v>
      </c>
      <c r="G130" s="69" t="str">
        <f>'Ведомость 10кл. (юн.)'!F14</f>
        <v>10 А</v>
      </c>
      <c r="H130" s="76">
        <f>'Ведомость 10кл. (юн.)'!G14</f>
        <v>25</v>
      </c>
      <c r="I130" s="77">
        <f>'Ведомость 10кл. (юн.)'!H14</f>
        <v>23.80952380952381</v>
      </c>
      <c r="J130" s="78">
        <f>'Ведомость 10кл. (юн.)'!I14</f>
        <v>3.42</v>
      </c>
      <c r="K130" s="77">
        <f>'Ведомость 10кл. (юн.)'!J14</f>
        <v>21.57894736842105</v>
      </c>
      <c r="L130" s="79">
        <f>SUM(I130,K130)</f>
        <v>45.388471177944865</v>
      </c>
      <c r="M130" s="80" t="str">
        <f>'Ведомость 10кл. (юн.)'!L14</f>
        <v>участник</v>
      </c>
      <c r="N130" s="94" t="s">
        <v>72</v>
      </c>
      <c r="O130" s="34"/>
    </row>
    <row r="131" spans="2:15" ht="12.75" customHeight="1">
      <c r="B131" s="81">
        <v>3</v>
      </c>
      <c r="C131" s="69" t="str">
        <f>'Ведомость 10кл. (юн.)'!B15</f>
        <v>Баранов</v>
      </c>
      <c r="D131" s="69" t="str">
        <f>'Ведомость 10кл. (юн.)'!C15</f>
        <v>Егор</v>
      </c>
      <c r="E131" s="72" t="str">
        <f>'Ведомость 10кл. (юн.)'!D15</f>
        <v>Николаевич</v>
      </c>
      <c r="F131" s="75">
        <f>'Ведомость 10кл. (юн.)'!E15</f>
        <v>39048</v>
      </c>
      <c r="G131" s="69" t="str">
        <f>'Ведомость 10кл. (юн.)'!F15</f>
        <v>10 А</v>
      </c>
      <c r="H131" s="76">
        <f>'Ведомость 10кл. (юн.)'!G15</f>
        <v>10</v>
      </c>
      <c r="I131" s="77">
        <f>'Ведомость 10кл. (юн.)'!H15</f>
        <v>9.523809523809524</v>
      </c>
      <c r="J131" s="78">
        <f>'Ведомость 10кл. (юн.)'!I15</f>
        <v>3.22</v>
      </c>
      <c r="K131" s="77">
        <f>'Ведомость 10кл. (юн.)'!J15</f>
        <v>22.91925465838509</v>
      </c>
      <c r="L131" s="79">
        <f>SUM(I131,K131)</f>
        <v>32.44306418219461</v>
      </c>
      <c r="M131" s="80" t="str">
        <f>'Ведомость 10кл. (юн.)'!L15</f>
        <v>участник</v>
      </c>
      <c r="N131" s="94" t="s">
        <v>72</v>
      </c>
      <c r="O131" s="34"/>
    </row>
    <row r="132" spans="2:15" ht="12.75" customHeight="1">
      <c r="B132" s="215" t="s">
        <v>38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90"/>
      <c r="O132" s="34"/>
    </row>
    <row r="133" spans="2:15" ht="12.75" customHeight="1">
      <c r="B133" s="212" t="s">
        <v>3</v>
      </c>
      <c r="C133" s="212" t="s">
        <v>0</v>
      </c>
      <c r="D133" s="212" t="s">
        <v>1</v>
      </c>
      <c r="E133" s="212" t="s">
        <v>2</v>
      </c>
      <c r="F133" s="212" t="s">
        <v>81</v>
      </c>
      <c r="G133" s="13"/>
      <c r="H133" s="212" t="s">
        <v>5</v>
      </c>
      <c r="I133" s="212"/>
      <c r="J133" s="212"/>
      <c r="K133" s="212"/>
      <c r="L133" s="212" t="s">
        <v>4</v>
      </c>
      <c r="M133" s="219" t="s">
        <v>73</v>
      </c>
      <c r="N133" s="164" t="s">
        <v>69</v>
      </c>
      <c r="O133" s="34"/>
    </row>
    <row r="134" spans="2:15" ht="12.75" customHeight="1">
      <c r="B134" s="212"/>
      <c r="C134" s="212"/>
      <c r="D134" s="212"/>
      <c r="E134" s="212"/>
      <c r="F134" s="212"/>
      <c r="G134" s="13"/>
      <c r="H134" s="212" t="s">
        <v>20</v>
      </c>
      <c r="I134" s="212"/>
      <c r="J134" s="213" t="s">
        <v>82</v>
      </c>
      <c r="K134" s="213"/>
      <c r="L134" s="212"/>
      <c r="M134" s="219"/>
      <c r="N134" s="164"/>
      <c r="O134" s="34"/>
    </row>
    <row r="135" spans="2:15" ht="12.75" customHeight="1">
      <c r="B135" s="212"/>
      <c r="C135" s="212"/>
      <c r="D135" s="212"/>
      <c r="E135" s="212"/>
      <c r="F135" s="212"/>
      <c r="G135" s="13" t="s">
        <v>9</v>
      </c>
      <c r="H135" s="13">
        <v>1</v>
      </c>
      <c r="I135" s="13" t="s">
        <v>67</v>
      </c>
      <c r="J135" s="13" t="s">
        <v>45</v>
      </c>
      <c r="K135" s="13" t="s">
        <v>67</v>
      </c>
      <c r="L135" s="219"/>
      <c r="M135" s="219"/>
      <c r="N135" s="164"/>
      <c r="O135" s="34"/>
    </row>
    <row r="136" spans="2:15" ht="12.75" customHeight="1">
      <c r="B136" s="91">
        <v>1</v>
      </c>
      <c r="C136" s="99" t="str">
        <f>'Ведомость 10кл. (дев.)'!B13</f>
        <v>Смирнова</v>
      </c>
      <c r="D136" s="99" t="str">
        <f>'Ведомость 10кл. (дев.)'!C13</f>
        <v>Мария</v>
      </c>
      <c r="E136" s="72" t="str">
        <f>'Ведомость 10кл. (дев.)'!D13</f>
        <v>Александровна</v>
      </c>
      <c r="F136" s="75">
        <f>'Ведомость 10кл. (дев.)'!E13</f>
        <v>39322</v>
      </c>
      <c r="G136" s="69" t="str">
        <f>'Ведомость 10кл. (дев.)'!F13</f>
        <v>10 А</v>
      </c>
      <c r="H136" s="76">
        <f>'Ведомость 10кл. (дев.)'!G13</f>
        <v>23</v>
      </c>
      <c r="I136" s="77">
        <f>'Ведомость 10кл. (дев.)'!H13</f>
        <v>21.904761904761905</v>
      </c>
      <c r="J136" s="78">
        <f>'Ведомость 10кл. (дев.)'!I13</f>
        <v>1.23</v>
      </c>
      <c r="K136" s="77">
        <f>'Ведомость 10кл. (дев.)'!J13</f>
        <v>60</v>
      </c>
      <c r="L136" s="79">
        <f>SUM(I136,K136)</f>
        <v>81.9047619047619</v>
      </c>
      <c r="M136" s="80" t="str">
        <f>'Ведомость 10кл. (дев.)'!L13</f>
        <v>Победитель</v>
      </c>
      <c r="N136" s="92" t="s">
        <v>71</v>
      </c>
      <c r="O136" s="34"/>
    </row>
    <row r="137" spans="2:15" ht="12.75" customHeight="1">
      <c r="B137" s="91">
        <v>2</v>
      </c>
      <c r="C137" s="99" t="str">
        <f>'Ведомость 10кл. (дев.)'!B14</f>
        <v>Бородина</v>
      </c>
      <c r="D137" s="99" t="str">
        <f>'Ведомость 10кл. (дев.)'!C14</f>
        <v>Диана</v>
      </c>
      <c r="E137" s="72" t="str">
        <f>'Ведомость 10кл. (дев.)'!D14</f>
        <v>Николаевна</v>
      </c>
      <c r="F137" s="75">
        <f>'Ведомость 10кл. (дев.)'!E14</f>
        <v>39419</v>
      </c>
      <c r="G137" s="69" t="str">
        <f>'Ведомость 10кл. (дев.)'!F14</f>
        <v>10 А</v>
      </c>
      <c r="H137" s="76">
        <f>'Ведомость 10кл. (дев.)'!G14</f>
        <v>15</v>
      </c>
      <c r="I137" s="77">
        <f>'Ведомость 10кл. (дев.)'!H14</f>
        <v>14.285714285714286</v>
      </c>
      <c r="J137" s="78">
        <f>'Ведомость 10кл. (дев.)'!I14</f>
        <v>2.16</v>
      </c>
      <c r="K137" s="77">
        <f>'Ведомость 10кл. (дев.)'!J14</f>
        <v>34.166666666666664</v>
      </c>
      <c r="L137" s="79">
        <f>SUM(I137,K137)</f>
        <v>48.45238095238095</v>
      </c>
      <c r="M137" s="80" t="str">
        <f>'Ведомость 10кл. (дев.)'!L14</f>
        <v>участник</v>
      </c>
      <c r="N137" s="92" t="s">
        <v>71</v>
      </c>
      <c r="O137" s="34"/>
    </row>
    <row r="138" spans="2:15" ht="12.75" customHeight="1">
      <c r="B138" s="91">
        <v>3</v>
      </c>
      <c r="C138" s="99" t="str">
        <f>'Ведомость 10кл. (дев.)'!B15</f>
        <v>Львова</v>
      </c>
      <c r="D138" s="99" t="str">
        <f>'Ведомость 10кл. (дев.)'!C15</f>
        <v>Арина</v>
      </c>
      <c r="E138" s="72" t="str">
        <f>'Ведомость 10кл. (дев.)'!D15</f>
        <v>Артемовна</v>
      </c>
      <c r="F138" s="75">
        <f>'Ведомость 10кл. (дев.)'!E15</f>
        <v>39360</v>
      </c>
      <c r="G138" s="69" t="str">
        <f>'Ведомость 10кл. (дев.)'!F15</f>
        <v>10 А</v>
      </c>
      <c r="H138" s="76">
        <f>'Ведомость 10кл. (дев.)'!G15</f>
        <v>16</v>
      </c>
      <c r="I138" s="77">
        <f>'Ведомость 10кл. (дев.)'!H15</f>
        <v>15.238095238095237</v>
      </c>
      <c r="J138" s="78">
        <f>'Ведомость 10кл. (дев.)'!I15</f>
        <v>2.32</v>
      </c>
      <c r="K138" s="77">
        <f>'Ведомость 10кл. (дев.)'!J15</f>
        <v>31.810344827586206</v>
      </c>
      <c r="L138" s="79">
        <f>SUM(I138,K138)</f>
        <v>47.04844006568145</v>
      </c>
      <c r="M138" s="80" t="str">
        <f>'Ведомость 10кл. (дев.)'!L15</f>
        <v>участник</v>
      </c>
      <c r="N138" s="92" t="s">
        <v>71</v>
      </c>
      <c r="O138" s="34"/>
    </row>
    <row r="139" spans="2:15" ht="12.75" customHeight="1">
      <c r="B139" s="215" t="s">
        <v>116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90"/>
      <c r="O139" s="34"/>
    </row>
    <row r="140" spans="2:15" ht="12.75" customHeight="1">
      <c r="B140" s="212" t="s">
        <v>3</v>
      </c>
      <c r="C140" s="212" t="s">
        <v>0</v>
      </c>
      <c r="D140" s="212" t="s">
        <v>1</v>
      </c>
      <c r="E140" s="212" t="s">
        <v>2</v>
      </c>
      <c r="F140" s="212" t="s">
        <v>81</v>
      </c>
      <c r="G140" s="13"/>
      <c r="H140" s="212" t="s">
        <v>5</v>
      </c>
      <c r="I140" s="212"/>
      <c r="J140" s="212"/>
      <c r="K140" s="212"/>
      <c r="L140" s="212" t="s">
        <v>4</v>
      </c>
      <c r="M140" s="219" t="s">
        <v>73</v>
      </c>
      <c r="N140" s="164" t="s">
        <v>69</v>
      </c>
      <c r="O140" s="34"/>
    </row>
    <row r="141" spans="2:15" ht="12.75" customHeight="1">
      <c r="B141" s="212"/>
      <c r="C141" s="212"/>
      <c r="D141" s="212"/>
      <c r="E141" s="212"/>
      <c r="F141" s="212"/>
      <c r="G141" s="13"/>
      <c r="H141" s="212" t="s">
        <v>20</v>
      </c>
      <c r="I141" s="212"/>
      <c r="J141" s="213" t="s">
        <v>82</v>
      </c>
      <c r="K141" s="213"/>
      <c r="L141" s="212"/>
      <c r="M141" s="219"/>
      <c r="N141" s="164"/>
      <c r="O141" s="34"/>
    </row>
    <row r="142" spans="2:15" ht="12.75" customHeight="1">
      <c r="B142" s="212"/>
      <c r="C142" s="212"/>
      <c r="D142" s="212"/>
      <c r="E142" s="212"/>
      <c r="F142" s="212"/>
      <c r="G142" s="13" t="s">
        <v>9</v>
      </c>
      <c r="H142" s="13">
        <v>1</v>
      </c>
      <c r="I142" s="13" t="s">
        <v>67</v>
      </c>
      <c r="J142" s="13" t="s">
        <v>45</v>
      </c>
      <c r="K142" s="13" t="s">
        <v>67</v>
      </c>
      <c r="L142" s="219"/>
      <c r="M142" s="219"/>
      <c r="N142" s="164"/>
      <c r="O142" s="34"/>
    </row>
    <row r="143" spans="2:15" ht="12.75" customHeight="1">
      <c r="B143" s="74">
        <v>1</v>
      </c>
      <c r="C143" s="69" t="str">
        <f>'Ведомость 11кл. (юн.)'!B13</f>
        <v>Евстигнеев</v>
      </c>
      <c r="D143" s="69" t="str">
        <f>'Ведомость 11кл. (юн.)'!C13</f>
        <v>Матвей</v>
      </c>
      <c r="E143" s="72" t="str">
        <f>'Ведомость 11кл. (юн.)'!D13</f>
        <v>Александрович</v>
      </c>
      <c r="F143" s="75">
        <f>'Ведомость 11кл. (юн.)'!E13</f>
        <v>38964</v>
      </c>
      <c r="G143" s="69" t="str">
        <f>'Ведомость 11кл. (юн.)'!F13</f>
        <v>11 А</v>
      </c>
      <c r="H143" s="76">
        <f>'Ведомость 11кл. (юн.)'!G13</f>
        <v>23</v>
      </c>
      <c r="I143" s="77">
        <f>'Ведомость 11кл. (юн.)'!H13</f>
        <v>21.904761904761905</v>
      </c>
      <c r="J143" s="78">
        <f>'Ведомость 11кл. (юн.)'!I13</f>
        <v>1.1</v>
      </c>
      <c r="K143" s="77">
        <f>'Ведомость 11кл. (юн.)'!J13</f>
        <v>59.99999999999999</v>
      </c>
      <c r="L143" s="79">
        <f>SUM(I143,K143)</f>
        <v>81.9047619047619</v>
      </c>
      <c r="M143" s="80" t="str">
        <f>'Ведомость 11кл. (юн.)'!L13</f>
        <v>Победитель</v>
      </c>
      <c r="N143" s="94" t="s">
        <v>72</v>
      </c>
      <c r="O143" s="34"/>
    </row>
    <row r="144" spans="2:15" ht="12.75" customHeight="1">
      <c r="B144" s="74">
        <v>2</v>
      </c>
      <c r="C144" s="69" t="str">
        <f>'Ведомость 11кл. (юн.)'!B14</f>
        <v>Ященко</v>
      </c>
      <c r="D144" s="69" t="str">
        <f>'Ведомость 11кл. (юн.)'!C14</f>
        <v>Виктор</v>
      </c>
      <c r="E144" s="72" t="str">
        <f>'Ведомость 11кл. (юн.)'!D14</f>
        <v>Эдуардович</v>
      </c>
      <c r="F144" s="75">
        <f>'Ведомость 11кл. (юн.)'!E14</f>
        <v>38810</v>
      </c>
      <c r="G144" s="69" t="str">
        <f>'Ведомость 11кл. (юн.)'!F14</f>
        <v>11 А</v>
      </c>
      <c r="H144" s="76">
        <f>'Ведомость 11кл. (юн.)'!G14</f>
        <v>11</v>
      </c>
      <c r="I144" s="77">
        <f>'Ведомость 11кл. (юн.)'!H14</f>
        <v>10.476190476190476</v>
      </c>
      <c r="J144" s="78">
        <f>'Ведомость 11кл. (юн.)'!I14</f>
        <v>1.13</v>
      </c>
      <c r="K144" s="77">
        <f>'Ведомость 11кл. (юн.)'!J14</f>
        <v>58.407079646017706</v>
      </c>
      <c r="L144" s="79">
        <f>SUM(I144,K144)</f>
        <v>68.88327012220819</v>
      </c>
      <c r="M144" s="80" t="str">
        <f>'Ведомость 11кл. (юн.)'!L14</f>
        <v>Призер</v>
      </c>
      <c r="N144" s="94" t="s">
        <v>72</v>
      </c>
      <c r="O144" s="34"/>
    </row>
    <row r="145" spans="2:15" ht="12.75" customHeight="1">
      <c r="B145" s="81">
        <v>3</v>
      </c>
      <c r="C145" s="69" t="str">
        <f>'Ведомость 11кл. (юн.)'!B15</f>
        <v>Андреев</v>
      </c>
      <c r="D145" s="69" t="str">
        <f>'Ведомость 11кл. (юн.)'!C15</f>
        <v>Илья</v>
      </c>
      <c r="E145" s="72" t="str">
        <f>'Ведомость 11кл. (юн.)'!D15</f>
        <v>Евгеньевич</v>
      </c>
      <c r="F145" s="75">
        <f>'Ведомость 11кл. (юн.)'!E15</f>
        <v>38683</v>
      </c>
      <c r="G145" s="69" t="str">
        <f>'Ведомость 11кл. (юн.)'!F15</f>
        <v>11 А</v>
      </c>
      <c r="H145" s="76">
        <f>'Ведомость 11кл. (юн.)'!G15</f>
        <v>13</v>
      </c>
      <c r="I145" s="77">
        <f>'Ведомость 11кл. (юн.)'!H15</f>
        <v>12.380952380952381</v>
      </c>
      <c r="J145" s="78">
        <f>'Ведомость 11кл. (юн.)'!I15</f>
        <v>1.45</v>
      </c>
      <c r="K145" s="77">
        <f>'Ведомость 11кл. (юн.)'!J15</f>
        <v>45.51724137931035</v>
      </c>
      <c r="L145" s="79">
        <f>SUM(I145,K145)</f>
        <v>57.89819376026273</v>
      </c>
      <c r="M145" s="80" t="str">
        <f>'Ведомость 11кл. (юн.)'!L15</f>
        <v>Призер</v>
      </c>
      <c r="N145" s="94" t="s">
        <v>72</v>
      </c>
      <c r="O145" s="34"/>
    </row>
    <row r="146" spans="2:15" ht="12.75" customHeight="1">
      <c r="B146" s="215" t="s">
        <v>39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90"/>
      <c r="O146" s="34"/>
    </row>
    <row r="147" spans="2:15" ht="12.75" customHeight="1">
      <c r="B147" s="212" t="s">
        <v>3</v>
      </c>
      <c r="C147" s="212" t="s">
        <v>0</v>
      </c>
      <c r="D147" s="212" t="s">
        <v>1</v>
      </c>
      <c r="E147" s="212" t="s">
        <v>2</v>
      </c>
      <c r="F147" s="212" t="s">
        <v>81</v>
      </c>
      <c r="G147" s="13"/>
      <c r="H147" s="212" t="s">
        <v>5</v>
      </c>
      <c r="I147" s="212"/>
      <c r="J147" s="212"/>
      <c r="K147" s="212"/>
      <c r="L147" s="212" t="s">
        <v>4</v>
      </c>
      <c r="M147" s="219" t="s">
        <v>73</v>
      </c>
      <c r="N147" s="164" t="s">
        <v>69</v>
      </c>
      <c r="O147" s="34"/>
    </row>
    <row r="148" spans="2:14" ht="12.75" customHeight="1">
      <c r="B148" s="212"/>
      <c r="C148" s="212"/>
      <c r="D148" s="212"/>
      <c r="E148" s="212"/>
      <c r="F148" s="212"/>
      <c r="G148" s="13"/>
      <c r="H148" s="212" t="s">
        <v>20</v>
      </c>
      <c r="I148" s="212"/>
      <c r="J148" s="213" t="s">
        <v>82</v>
      </c>
      <c r="K148" s="213"/>
      <c r="L148" s="212"/>
      <c r="M148" s="219"/>
      <c r="N148" s="164"/>
    </row>
    <row r="149" spans="2:14" ht="12.75" customHeight="1">
      <c r="B149" s="212"/>
      <c r="C149" s="212"/>
      <c r="D149" s="212"/>
      <c r="E149" s="212"/>
      <c r="F149" s="212"/>
      <c r="G149" s="13" t="s">
        <v>9</v>
      </c>
      <c r="H149" s="13">
        <v>1</v>
      </c>
      <c r="I149" s="13" t="s">
        <v>67</v>
      </c>
      <c r="J149" s="13" t="s">
        <v>45</v>
      </c>
      <c r="K149" s="13" t="s">
        <v>67</v>
      </c>
      <c r="L149" s="219"/>
      <c r="M149" s="219"/>
      <c r="N149" s="164"/>
    </row>
    <row r="150" spans="2:14" ht="12.75" customHeight="1">
      <c r="B150" s="91">
        <v>1</v>
      </c>
      <c r="C150" s="99" t="str">
        <f>'Ведомость 11кл. (дев.)'!B13</f>
        <v>Румянцева</v>
      </c>
      <c r="D150" s="99" t="str">
        <f>'Ведомость 11кл. (дев.)'!C13</f>
        <v>Владислава</v>
      </c>
      <c r="E150" s="72" t="str">
        <f>'Ведомость 11кл. (дев.)'!D13</f>
        <v>Викторовна</v>
      </c>
      <c r="F150" s="75">
        <f>'Ведомость 11кл. (дев.)'!E13</f>
        <v>38743</v>
      </c>
      <c r="G150" s="69" t="str">
        <f>'Ведомость 11кл. (дев.)'!F13</f>
        <v>11 А</v>
      </c>
      <c r="H150" s="76">
        <f>'Ведомость 11кл. (дев.)'!G13</f>
        <v>23</v>
      </c>
      <c r="I150" s="77">
        <f>'Ведомость 11кл. (дев.)'!H13</f>
        <v>21.904761904761905</v>
      </c>
      <c r="J150" s="78">
        <f>'Ведомость 11кл. (дев.)'!I13</f>
        <v>1.33</v>
      </c>
      <c r="K150" s="77">
        <f>'Ведомость 11кл. (дев.)'!J13</f>
        <v>60.00000000000001</v>
      </c>
      <c r="L150" s="79">
        <f>SUM(I150,K150)</f>
        <v>81.90476190476191</v>
      </c>
      <c r="M150" s="80" t="str">
        <f>'Ведомость 11кл. (дев.)'!L13</f>
        <v>Победитель</v>
      </c>
      <c r="N150" s="92" t="s">
        <v>71</v>
      </c>
    </row>
    <row r="151" spans="2:14" ht="12.75" customHeight="1">
      <c r="B151" s="91">
        <v>2</v>
      </c>
      <c r="C151" s="99" t="str">
        <f>'Ведомость 11кл. (дев.)'!B14</f>
        <v>Бокарева</v>
      </c>
      <c r="D151" s="99" t="str">
        <f>'Ведомость 11кл. (дев.)'!C14</f>
        <v>Елена</v>
      </c>
      <c r="E151" s="72" t="str">
        <f>'Ведомость 11кл. (дев.)'!D14</f>
        <v>Владимировна</v>
      </c>
      <c r="F151" s="75">
        <f>'Ведомость 11кл. (дев.)'!E14</f>
        <v>38803</v>
      </c>
      <c r="G151" s="69" t="str">
        <f>'Ведомость 11кл. (дев.)'!F14</f>
        <v>11 А</v>
      </c>
      <c r="H151" s="76">
        <f>'Ведомость 11кл. (дев.)'!G14</f>
        <v>12</v>
      </c>
      <c r="I151" s="77">
        <f>'Ведомость 11кл. (дев.)'!H14</f>
        <v>11.428571428571429</v>
      </c>
      <c r="J151" s="78">
        <f>'Ведомость 11кл. (дев.)'!I14</f>
        <v>2.12</v>
      </c>
      <c r="K151" s="77">
        <f>'Ведомость 11кл. (дев.)'!J14</f>
        <v>37.64150943396227</v>
      </c>
      <c r="L151" s="79">
        <f>SUM(I151,K151)</f>
        <v>49.0700808625337</v>
      </c>
      <c r="M151" s="80" t="str">
        <f>'Ведомость 11кл. (дев.)'!L14</f>
        <v>участник</v>
      </c>
      <c r="N151" s="92" t="s">
        <v>71</v>
      </c>
    </row>
    <row r="152" spans="2:14" ht="12.75" customHeight="1">
      <c r="B152" s="91">
        <v>3</v>
      </c>
      <c r="C152" s="99" t="str">
        <f>'Ведомость 11кл. (дев.)'!B15</f>
        <v>Шадрина</v>
      </c>
      <c r="D152" s="99" t="str">
        <f>'Ведомость 11кл. (дев.)'!C15</f>
        <v>Кристина</v>
      </c>
      <c r="E152" s="72" t="str">
        <f>'Ведомость 11кл. (дев.)'!D15</f>
        <v>Андреевна</v>
      </c>
      <c r="F152" s="75">
        <f>'Ведомость 11кл. (дев.)'!E15</f>
        <v>38832</v>
      </c>
      <c r="G152" s="69" t="str">
        <f>'Ведомость 11кл. (дев.)'!F15</f>
        <v>11 А</v>
      </c>
      <c r="H152" s="76">
        <f>'Ведомость 11кл. (дев.)'!G15</f>
        <v>12</v>
      </c>
      <c r="I152" s="77">
        <f>'Ведомость 11кл. (дев.)'!H15</f>
        <v>11.428571428571429</v>
      </c>
      <c r="J152" s="78">
        <f>'Ведомость 11кл. (дев.)'!I15</f>
        <v>2.23</v>
      </c>
      <c r="K152" s="77">
        <f>'Ведомость 11кл. (дев.)'!J15</f>
        <v>35.7847533632287</v>
      </c>
      <c r="L152" s="79">
        <f>SUM(I152,K152)</f>
        <v>47.21332479180013</v>
      </c>
      <c r="M152" s="80" t="str">
        <f>'Ведомость 11кл. (дев.)'!L15</f>
        <v>участник</v>
      </c>
      <c r="N152" s="92" t="s">
        <v>71</v>
      </c>
    </row>
    <row r="153" spans="1:15" ht="12.75">
      <c r="A153" s="18"/>
      <c r="B153" s="17"/>
      <c r="C153" s="17"/>
      <c r="D153" s="17"/>
      <c r="E153" s="35"/>
      <c r="F153" s="17"/>
      <c r="G153" s="220" t="s">
        <v>40</v>
      </c>
      <c r="H153" s="220"/>
      <c r="I153" s="220"/>
      <c r="J153" s="220"/>
      <c r="K153" s="17"/>
      <c r="L153" s="17"/>
      <c r="M153" s="17"/>
      <c r="N153" s="17"/>
      <c r="O153" s="17"/>
    </row>
    <row r="154" spans="1:15" ht="12.75">
      <c r="A154" s="221" t="s">
        <v>601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</row>
    <row r="155" spans="1:15" ht="12.75" customHeight="1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</row>
    <row r="156" spans="1:13" ht="12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</row>
    <row r="157" spans="1:15" ht="16.5" customHeight="1">
      <c r="A157" s="215" t="s">
        <v>36</v>
      </c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90"/>
      <c r="N157" s="210" t="s">
        <v>6</v>
      </c>
      <c r="O157" s="216" t="s">
        <v>66</v>
      </c>
    </row>
    <row r="158" spans="1:15" ht="12.75" customHeight="1">
      <c r="A158" s="212" t="s">
        <v>3</v>
      </c>
      <c r="B158" s="212" t="s">
        <v>0</v>
      </c>
      <c r="C158" s="212" t="s">
        <v>1</v>
      </c>
      <c r="D158" s="212" t="s">
        <v>2</v>
      </c>
      <c r="E158" s="212" t="s">
        <v>81</v>
      </c>
      <c r="F158" s="13"/>
      <c r="G158" s="212" t="s">
        <v>5</v>
      </c>
      <c r="H158" s="212"/>
      <c r="I158" s="212"/>
      <c r="J158" s="212"/>
      <c r="K158" s="212" t="s">
        <v>4</v>
      </c>
      <c r="L158" s="219" t="s">
        <v>73</v>
      </c>
      <c r="M158" s="164" t="s">
        <v>69</v>
      </c>
      <c r="N158" s="211"/>
      <c r="O158" s="217"/>
    </row>
    <row r="159" spans="1:15" ht="12.75" customHeight="1">
      <c r="A159" s="212"/>
      <c r="B159" s="212"/>
      <c r="C159" s="212"/>
      <c r="D159" s="212"/>
      <c r="E159" s="212"/>
      <c r="F159" s="13"/>
      <c r="G159" s="212" t="s">
        <v>20</v>
      </c>
      <c r="H159" s="212"/>
      <c r="I159" s="213" t="s">
        <v>82</v>
      </c>
      <c r="J159" s="213"/>
      <c r="K159" s="212"/>
      <c r="L159" s="219"/>
      <c r="M159" s="164"/>
      <c r="N159" s="211"/>
      <c r="O159" s="217"/>
    </row>
    <row r="160" spans="1:15" ht="13.5">
      <c r="A160" s="212"/>
      <c r="B160" s="212"/>
      <c r="C160" s="212"/>
      <c r="D160" s="212"/>
      <c r="E160" s="212"/>
      <c r="F160" s="13" t="s">
        <v>9</v>
      </c>
      <c r="G160" s="13">
        <v>1</v>
      </c>
      <c r="H160" s="13" t="s">
        <v>67</v>
      </c>
      <c r="I160" s="13" t="s">
        <v>45</v>
      </c>
      <c r="J160" s="13" t="s">
        <v>67</v>
      </c>
      <c r="K160" s="219"/>
      <c r="L160" s="219"/>
      <c r="M160" s="164"/>
      <c r="N160" s="223"/>
      <c r="O160" s="218"/>
    </row>
    <row r="161" spans="1:15" ht="20.25">
      <c r="A161" s="74">
        <v>1</v>
      </c>
      <c r="B161" s="69"/>
      <c r="C161" s="69"/>
      <c r="D161" s="72"/>
      <c r="E161" s="75"/>
      <c r="F161" s="69"/>
      <c r="G161" s="76"/>
      <c r="H161" s="77"/>
      <c r="I161" s="78"/>
      <c r="J161" s="77"/>
      <c r="K161" s="79"/>
      <c r="L161" s="80"/>
      <c r="M161" s="94"/>
      <c r="N161" s="14" t="s">
        <v>118</v>
      </c>
      <c r="O161" s="15"/>
    </row>
    <row r="162" spans="1:15" ht="30">
      <c r="A162" s="74">
        <v>2</v>
      </c>
      <c r="B162" s="69"/>
      <c r="C162" s="69"/>
      <c r="D162" s="72"/>
      <c r="E162" s="75"/>
      <c r="F162" s="69"/>
      <c r="G162" s="76"/>
      <c r="H162" s="77"/>
      <c r="I162" s="78"/>
      <c r="J162" s="77"/>
      <c r="K162" s="79"/>
      <c r="L162" s="80"/>
      <c r="M162" s="94"/>
      <c r="N162" s="44" t="s">
        <v>117</v>
      </c>
      <c r="O162" s="15"/>
    </row>
    <row r="163" spans="1:15" s="43" customFormat="1" ht="30">
      <c r="A163" s="81">
        <v>3</v>
      </c>
      <c r="B163" s="69"/>
      <c r="C163" s="69"/>
      <c r="D163" s="72"/>
      <c r="E163" s="75"/>
      <c r="F163" s="69"/>
      <c r="G163" s="76"/>
      <c r="H163" s="77"/>
      <c r="I163" s="78"/>
      <c r="J163" s="77"/>
      <c r="K163" s="79"/>
      <c r="L163" s="80"/>
      <c r="M163" s="94"/>
      <c r="N163" s="44" t="s">
        <v>119</v>
      </c>
      <c r="O163" s="15"/>
    </row>
    <row r="164" spans="1:15" s="43" customFormat="1" ht="15.75" customHeight="1">
      <c r="A164" s="215" t="s">
        <v>48</v>
      </c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90"/>
      <c r="N164" s="28"/>
      <c r="O164" s="216" t="s">
        <v>66</v>
      </c>
    </row>
    <row r="165" spans="1:15" s="43" customFormat="1" ht="13.5" customHeight="1">
      <c r="A165" s="212" t="s">
        <v>3</v>
      </c>
      <c r="B165" s="212" t="s">
        <v>0</v>
      </c>
      <c r="C165" s="212" t="s">
        <v>1</v>
      </c>
      <c r="D165" s="212" t="s">
        <v>2</v>
      </c>
      <c r="E165" s="212" t="s">
        <v>81</v>
      </c>
      <c r="F165" s="13"/>
      <c r="G165" s="212" t="s">
        <v>5</v>
      </c>
      <c r="H165" s="212"/>
      <c r="I165" s="212"/>
      <c r="J165" s="212"/>
      <c r="K165" s="212" t="s">
        <v>4</v>
      </c>
      <c r="L165" s="219" t="s">
        <v>73</v>
      </c>
      <c r="M165" s="164" t="s">
        <v>69</v>
      </c>
      <c r="N165" s="210" t="s">
        <v>6</v>
      </c>
      <c r="O165" s="217"/>
    </row>
    <row r="166" spans="1:15" ht="13.5" customHeight="1">
      <c r="A166" s="212"/>
      <c r="B166" s="212"/>
      <c r="C166" s="212"/>
      <c r="D166" s="212"/>
      <c r="E166" s="212"/>
      <c r="F166" s="13"/>
      <c r="G166" s="212" t="s">
        <v>20</v>
      </c>
      <c r="H166" s="212"/>
      <c r="I166" s="213" t="s">
        <v>82</v>
      </c>
      <c r="J166" s="213"/>
      <c r="K166" s="212"/>
      <c r="L166" s="219"/>
      <c r="M166" s="164"/>
      <c r="N166" s="211"/>
      <c r="O166" s="217"/>
    </row>
    <row r="167" spans="1:15" ht="13.5" customHeight="1">
      <c r="A167" s="212"/>
      <c r="B167" s="212"/>
      <c r="C167" s="212"/>
      <c r="D167" s="212"/>
      <c r="E167" s="212"/>
      <c r="F167" s="13" t="s">
        <v>9</v>
      </c>
      <c r="G167" s="13">
        <v>1</v>
      </c>
      <c r="H167" s="13" t="s">
        <v>67</v>
      </c>
      <c r="I167" s="13" t="s">
        <v>45</v>
      </c>
      <c r="J167" s="13" t="s">
        <v>67</v>
      </c>
      <c r="K167" s="219"/>
      <c r="L167" s="219"/>
      <c r="M167" s="164"/>
      <c r="N167" s="211"/>
      <c r="O167" s="218"/>
    </row>
    <row r="168" spans="1:15" ht="29.25" customHeight="1">
      <c r="A168" s="91">
        <v>1</v>
      </c>
      <c r="B168" s="99"/>
      <c r="C168" s="99"/>
      <c r="D168" s="72"/>
      <c r="E168" s="75"/>
      <c r="F168" s="69"/>
      <c r="G168" s="76"/>
      <c r="H168" s="77"/>
      <c r="I168" s="78"/>
      <c r="J168" s="77"/>
      <c r="K168" s="79"/>
      <c r="L168" s="80"/>
      <c r="M168" s="92"/>
      <c r="N168" s="14" t="s">
        <v>118</v>
      </c>
      <c r="O168" s="15"/>
    </row>
    <row r="169" spans="1:15" ht="30">
      <c r="A169" s="91">
        <v>2</v>
      </c>
      <c r="B169" s="99"/>
      <c r="C169" s="99"/>
      <c r="D169" s="72"/>
      <c r="E169" s="75"/>
      <c r="F169" s="69"/>
      <c r="G169" s="76"/>
      <c r="H169" s="77"/>
      <c r="I169" s="78"/>
      <c r="J169" s="77"/>
      <c r="K169" s="79"/>
      <c r="L169" s="80"/>
      <c r="M169" s="92"/>
      <c r="N169" s="44" t="s">
        <v>117</v>
      </c>
      <c r="O169" s="15"/>
    </row>
    <row r="170" spans="1:15" ht="30">
      <c r="A170" s="91">
        <v>3</v>
      </c>
      <c r="B170" s="99"/>
      <c r="C170" s="99"/>
      <c r="D170" s="72"/>
      <c r="E170" s="75"/>
      <c r="F170" s="69"/>
      <c r="G170" s="76"/>
      <c r="H170" s="77"/>
      <c r="I170" s="78"/>
      <c r="J170" s="77"/>
      <c r="K170" s="79"/>
      <c r="L170" s="80"/>
      <c r="M170" s="92"/>
      <c r="N170" s="44" t="s">
        <v>119</v>
      </c>
      <c r="O170" s="15"/>
    </row>
    <row r="171" spans="1:15" ht="16.5">
      <c r="A171" s="102" t="s">
        <v>121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1:15" ht="16.5">
      <c r="A172" s="102" t="s">
        <v>41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1:15" ht="19.5" customHeight="1">
      <c r="A173" s="102" t="s">
        <v>42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1:15" ht="16.5">
      <c r="A174" s="102" t="s">
        <v>120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1:15" ht="16.5">
      <c r="A175" s="102" t="s">
        <v>43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1:15" ht="12.75">
      <c r="A176" s="103" t="s">
        <v>44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</row>
    <row r="177" spans="1:15" ht="12.75">
      <c r="A177" s="104" t="s">
        <v>74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1:15" ht="12.75" customHeight="1">
      <c r="A178" s="214" t="s">
        <v>33</v>
      </c>
      <c r="B178" s="214"/>
      <c r="C178" s="214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1:15" ht="12.75">
      <c r="A179" s="104" t="s">
        <v>34</v>
      </c>
      <c r="B179" s="104"/>
      <c r="C179" s="104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1:15" ht="18" customHeight="1">
      <c r="A180" s="214" t="s">
        <v>35</v>
      </c>
      <c r="B180" s="214"/>
      <c r="C180" s="214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5" spans="1:15" ht="12.75">
      <c r="A185" s="66"/>
      <c r="B185" s="67"/>
      <c r="C185" s="67"/>
      <c r="D185" s="67"/>
      <c r="E185" s="67"/>
      <c r="F185" s="67"/>
      <c r="G185" s="220" t="s">
        <v>40</v>
      </c>
      <c r="H185" s="220"/>
      <c r="I185" s="220"/>
      <c r="J185" s="220"/>
      <c r="K185" s="67"/>
      <c r="L185" s="67"/>
      <c r="M185" s="67"/>
      <c r="N185" s="67"/>
      <c r="O185" s="67"/>
    </row>
    <row r="186" spans="1:15" ht="12.75">
      <c r="A186" s="221" t="s">
        <v>602</v>
      </c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</row>
    <row r="187" spans="1:15" ht="12.7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</row>
    <row r="188" spans="1:13" ht="12.75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</row>
    <row r="189" spans="1:15" ht="15">
      <c r="A189" s="215" t="s">
        <v>112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90"/>
      <c r="N189" s="210" t="s">
        <v>6</v>
      </c>
      <c r="O189" s="216" t="s">
        <v>66</v>
      </c>
    </row>
    <row r="190" spans="1:15" ht="13.5">
      <c r="A190" s="212" t="s">
        <v>3</v>
      </c>
      <c r="B190" s="212" t="s">
        <v>0</v>
      </c>
      <c r="C190" s="212" t="s">
        <v>1</v>
      </c>
      <c r="D190" s="212" t="s">
        <v>2</v>
      </c>
      <c r="E190" s="212" t="s">
        <v>81</v>
      </c>
      <c r="F190" s="13"/>
      <c r="G190" s="212" t="s">
        <v>5</v>
      </c>
      <c r="H190" s="212"/>
      <c r="I190" s="212"/>
      <c r="J190" s="212"/>
      <c r="K190" s="212" t="s">
        <v>4</v>
      </c>
      <c r="L190" s="219" t="s">
        <v>73</v>
      </c>
      <c r="M190" s="164" t="s">
        <v>69</v>
      </c>
      <c r="N190" s="211"/>
      <c r="O190" s="217"/>
    </row>
    <row r="191" spans="1:15" ht="13.5">
      <c r="A191" s="212"/>
      <c r="B191" s="212"/>
      <c r="C191" s="212"/>
      <c r="D191" s="212"/>
      <c r="E191" s="212"/>
      <c r="F191" s="13"/>
      <c r="G191" s="212" t="s">
        <v>20</v>
      </c>
      <c r="H191" s="212"/>
      <c r="I191" s="213" t="s">
        <v>82</v>
      </c>
      <c r="J191" s="213"/>
      <c r="K191" s="212"/>
      <c r="L191" s="219"/>
      <c r="M191" s="164"/>
      <c r="N191" s="211"/>
      <c r="O191" s="217"/>
    </row>
    <row r="192" spans="1:15" ht="13.5">
      <c r="A192" s="212"/>
      <c r="B192" s="212"/>
      <c r="C192" s="212"/>
      <c r="D192" s="212"/>
      <c r="E192" s="212"/>
      <c r="F192" s="13" t="s">
        <v>9</v>
      </c>
      <c r="G192" s="13">
        <v>1</v>
      </c>
      <c r="H192" s="13" t="s">
        <v>67</v>
      </c>
      <c r="I192" s="13" t="s">
        <v>45</v>
      </c>
      <c r="J192" s="13" t="s">
        <v>67</v>
      </c>
      <c r="K192" s="219"/>
      <c r="L192" s="219"/>
      <c r="M192" s="164"/>
      <c r="N192" s="223"/>
      <c r="O192" s="218"/>
    </row>
    <row r="193" spans="1:15" ht="20.25">
      <c r="A193" s="74">
        <v>1</v>
      </c>
      <c r="B193" s="69"/>
      <c r="C193" s="69"/>
      <c r="D193" s="72"/>
      <c r="E193" s="75"/>
      <c r="F193" s="69"/>
      <c r="G193" s="76"/>
      <c r="H193" s="77"/>
      <c r="I193" s="78"/>
      <c r="J193" s="77"/>
      <c r="K193" s="79"/>
      <c r="L193" s="80"/>
      <c r="M193" s="94"/>
      <c r="N193" s="14" t="s">
        <v>118</v>
      </c>
      <c r="O193" s="15"/>
    </row>
    <row r="194" spans="1:15" ht="30">
      <c r="A194" s="74">
        <v>2</v>
      </c>
      <c r="B194" s="69"/>
      <c r="C194" s="69"/>
      <c r="D194" s="72"/>
      <c r="E194" s="75"/>
      <c r="F194" s="69"/>
      <c r="G194" s="76"/>
      <c r="H194" s="77"/>
      <c r="I194" s="78"/>
      <c r="J194" s="77"/>
      <c r="K194" s="79"/>
      <c r="L194" s="80"/>
      <c r="M194" s="94"/>
      <c r="N194" s="44" t="s">
        <v>117</v>
      </c>
      <c r="O194" s="15"/>
    </row>
    <row r="195" spans="1:15" ht="30">
      <c r="A195" s="81">
        <v>3</v>
      </c>
      <c r="B195" s="69"/>
      <c r="C195" s="69"/>
      <c r="D195" s="72"/>
      <c r="E195" s="75"/>
      <c r="F195" s="69"/>
      <c r="G195" s="76"/>
      <c r="H195" s="77"/>
      <c r="I195" s="78"/>
      <c r="J195" s="77"/>
      <c r="K195" s="79"/>
      <c r="L195" s="80"/>
      <c r="M195" s="94"/>
      <c r="N195" s="44" t="s">
        <v>119</v>
      </c>
      <c r="O195" s="15"/>
    </row>
    <row r="196" spans="1:15" ht="15">
      <c r="A196" s="215" t="s">
        <v>113</v>
      </c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90"/>
      <c r="N196" s="28"/>
      <c r="O196" s="216" t="s">
        <v>66</v>
      </c>
    </row>
    <row r="197" spans="1:15" ht="13.5">
      <c r="A197" s="212" t="s">
        <v>3</v>
      </c>
      <c r="B197" s="212" t="s">
        <v>0</v>
      </c>
      <c r="C197" s="212" t="s">
        <v>1</v>
      </c>
      <c r="D197" s="212" t="s">
        <v>2</v>
      </c>
      <c r="E197" s="212" t="s">
        <v>81</v>
      </c>
      <c r="F197" s="13"/>
      <c r="G197" s="212" t="s">
        <v>5</v>
      </c>
      <c r="H197" s="212"/>
      <c r="I197" s="212"/>
      <c r="J197" s="212"/>
      <c r="K197" s="212" t="s">
        <v>4</v>
      </c>
      <c r="L197" s="219" t="s">
        <v>73</v>
      </c>
      <c r="M197" s="164" t="s">
        <v>69</v>
      </c>
      <c r="N197" s="210" t="s">
        <v>6</v>
      </c>
      <c r="O197" s="217"/>
    </row>
    <row r="198" spans="1:15" ht="13.5">
      <c r="A198" s="212"/>
      <c r="B198" s="212"/>
      <c r="C198" s="212"/>
      <c r="D198" s="212"/>
      <c r="E198" s="212"/>
      <c r="F198" s="13"/>
      <c r="G198" s="212" t="s">
        <v>20</v>
      </c>
      <c r="H198" s="212"/>
      <c r="I198" s="213" t="s">
        <v>82</v>
      </c>
      <c r="J198" s="213"/>
      <c r="K198" s="212"/>
      <c r="L198" s="219"/>
      <c r="M198" s="164"/>
      <c r="N198" s="211"/>
      <c r="O198" s="217"/>
    </row>
    <row r="199" spans="1:15" ht="13.5">
      <c r="A199" s="212"/>
      <c r="B199" s="212"/>
      <c r="C199" s="212"/>
      <c r="D199" s="212"/>
      <c r="E199" s="212"/>
      <c r="F199" s="13" t="s">
        <v>9</v>
      </c>
      <c r="G199" s="13">
        <v>1</v>
      </c>
      <c r="H199" s="13" t="s">
        <v>67</v>
      </c>
      <c r="I199" s="13" t="s">
        <v>45</v>
      </c>
      <c r="J199" s="13" t="s">
        <v>67</v>
      </c>
      <c r="K199" s="219"/>
      <c r="L199" s="219"/>
      <c r="M199" s="164"/>
      <c r="N199" s="211"/>
      <c r="O199" s="218"/>
    </row>
    <row r="200" spans="1:15" ht="20.25">
      <c r="A200" s="91">
        <v>1</v>
      </c>
      <c r="B200" s="99"/>
      <c r="C200" s="99"/>
      <c r="D200" s="72"/>
      <c r="E200" s="75"/>
      <c r="F200" s="69"/>
      <c r="G200" s="76"/>
      <c r="H200" s="77"/>
      <c r="I200" s="78"/>
      <c r="J200" s="77"/>
      <c r="K200" s="79"/>
      <c r="L200" s="80"/>
      <c r="M200" s="92"/>
      <c r="N200" s="14" t="s">
        <v>118</v>
      </c>
      <c r="O200" s="15"/>
    </row>
    <row r="201" spans="1:15" ht="30">
      <c r="A201" s="91">
        <v>2</v>
      </c>
      <c r="B201" s="99"/>
      <c r="C201" s="99"/>
      <c r="D201" s="72"/>
      <c r="E201" s="75"/>
      <c r="F201" s="69"/>
      <c r="G201" s="76"/>
      <c r="H201" s="77"/>
      <c r="I201" s="78"/>
      <c r="J201" s="77"/>
      <c r="K201" s="79"/>
      <c r="L201" s="80"/>
      <c r="M201" s="92"/>
      <c r="N201" s="44" t="s">
        <v>117</v>
      </c>
      <c r="O201" s="15"/>
    </row>
    <row r="202" spans="1:15" ht="30">
      <c r="A202" s="91">
        <v>3</v>
      </c>
      <c r="B202" s="99"/>
      <c r="C202" s="99"/>
      <c r="D202" s="72"/>
      <c r="E202" s="75"/>
      <c r="F202" s="69"/>
      <c r="G202" s="76"/>
      <c r="H202" s="77"/>
      <c r="I202" s="78"/>
      <c r="J202" s="77"/>
      <c r="K202" s="79"/>
      <c r="L202" s="80"/>
      <c r="M202" s="92"/>
      <c r="N202" s="44" t="s">
        <v>119</v>
      </c>
      <c r="O202" s="15"/>
    </row>
    <row r="203" spans="1:15" ht="16.5">
      <c r="A203" s="102" t="s">
        <v>121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1:15" ht="16.5">
      <c r="A204" s="102" t="s">
        <v>41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1:15" ht="16.5">
      <c r="A205" s="102" t="s">
        <v>42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1:15" ht="16.5">
      <c r="A206" s="102" t="s">
        <v>120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1:15" ht="16.5">
      <c r="A207" s="102" t="s">
        <v>43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1:15" ht="12.75">
      <c r="A208" s="103" t="s">
        <v>44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</row>
    <row r="209" spans="1:15" ht="12.75">
      <c r="A209" s="104" t="s">
        <v>74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1:15" ht="12.75">
      <c r="A210" s="214" t="s">
        <v>33</v>
      </c>
      <c r="B210" s="214"/>
      <c r="C210" s="214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</row>
    <row r="211" spans="1:15" ht="12.75">
      <c r="A211" s="104" t="s">
        <v>34</v>
      </c>
      <c r="B211" s="104"/>
      <c r="C211" s="104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</row>
    <row r="212" spans="1:15" ht="12.75">
      <c r="A212" s="214" t="s">
        <v>35</v>
      </c>
      <c r="B212" s="214"/>
      <c r="C212" s="214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</row>
    <row r="218" spans="1:15" ht="12.75">
      <c r="A218" s="66"/>
      <c r="B218" s="67"/>
      <c r="C218" s="67"/>
      <c r="D218" s="67"/>
      <c r="E218" s="67"/>
      <c r="F218" s="67"/>
      <c r="G218" s="220" t="s">
        <v>40</v>
      </c>
      <c r="H218" s="220"/>
      <c r="I218" s="220"/>
      <c r="J218" s="220"/>
      <c r="K218" s="67"/>
      <c r="L218" s="67"/>
      <c r="M218" s="67"/>
      <c r="N218" s="67"/>
      <c r="O218" s="67"/>
    </row>
    <row r="219" spans="1:15" ht="12.75">
      <c r="A219" s="221" t="s">
        <v>122</v>
      </c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</row>
    <row r="220" spans="1:15" ht="12.75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</row>
    <row r="221" spans="1:13" ht="12.75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</row>
    <row r="222" spans="1:15" ht="15">
      <c r="A222" s="215" t="s">
        <v>49</v>
      </c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90"/>
      <c r="N222" s="210" t="s">
        <v>6</v>
      </c>
      <c r="O222" s="216" t="s">
        <v>66</v>
      </c>
    </row>
    <row r="223" spans="1:15" ht="13.5">
      <c r="A223" s="212" t="s">
        <v>3</v>
      </c>
      <c r="B223" s="212" t="s">
        <v>0</v>
      </c>
      <c r="C223" s="212" t="s">
        <v>1</v>
      </c>
      <c r="D223" s="212" t="s">
        <v>2</v>
      </c>
      <c r="E223" s="212" t="s">
        <v>81</v>
      </c>
      <c r="F223" s="13"/>
      <c r="G223" s="212" t="s">
        <v>5</v>
      </c>
      <c r="H223" s="212"/>
      <c r="I223" s="212"/>
      <c r="J223" s="212"/>
      <c r="K223" s="212" t="s">
        <v>4</v>
      </c>
      <c r="L223" s="219" t="s">
        <v>73</v>
      </c>
      <c r="M223" s="164" t="s">
        <v>69</v>
      </c>
      <c r="N223" s="211"/>
      <c r="O223" s="217"/>
    </row>
    <row r="224" spans="1:15" ht="13.5">
      <c r="A224" s="212"/>
      <c r="B224" s="212"/>
      <c r="C224" s="212"/>
      <c r="D224" s="212"/>
      <c r="E224" s="212"/>
      <c r="F224" s="13"/>
      <c r="G224" s="212" t="s">
        <v>20</v>
      </c>
      <c r="H224" s="212"/>
      <c r="I224" s="213" t="s">
        <v>82</v>
      </c>
      <c r="J224" s="213"/>
      <c r="K224" s="212"/>
      <c r="L224" s="219"/>
      <c r="M224" s="164"/>
      <c r="N224" s="211"/>
      <c r="O224" s="217"/>
    </row>
    <row r="225" spans="1:15" ht="13.5">
      <c r="A225" s="212"/>
      <c r="B225" s="212"/>
      <c r="C225" s="212"/>
      <c r="D225" s="212"/>
      <c r="E225" s="212"/>
      <c r="F225" s="13" t="s">
        <v>9</v>
      </c>
      <c r="G225" s="13">
        <v>1</v>
      </c>
      <c r="H225" s="13" t="s">
        <v>67</v>
      </c>
      <c r="I225" s="13" t="s">
        <v>45</v>
      </c>
      <c r="J225" s="13" t="s">
        <v>67</v>
      </c>
      <c r="K225" s="219"/>
      <c r="L225" s="219"/>
      <c r="M225" s="164"/>
      <c r="N225" s="223"/>
      <c r="O225" s="218"/>
    </row>
    <row r="226" spans="1:15" ht="20.25">
      <c r="A226" s="74">
        <v>1</v>
      </c>
      <c r="B226" s="69"/>
      <c r="C226" s="69"/>
      <c r="D226" s="72"/>
      <c r="E226" s="75"/>
      <c r="F226" s="69"/>
      <c r="G226" s="76"/>
      <c r="H226" s="77"/>
      <c r="I226" s="78"/>
      <c r="J226" s="77"/>
      <c r="K226" s="79"/>
      <c r="L226" s="80"/>
      <c r="M226" s="94"/>
      <c r="N226" s="14" t="s">
        <v>118</v>
      </c>
      <c r="O226" s="15"/>
    </row>
    <row r="227" spans="1:15" ht="30">
      <c r="A227" s="74">
        <v>2</v>
      </c>
      <c r="B227" s="69"/>
      <c r="C227" s="69"/>
      <c r="D227" s="72"/>
      <c r="E227" s="75"/>
      <c r="F227" s="69"/>
      <c r="G227" s="76"/>
      <c r="H227" s="77"/>
      <c r="I227" s="78"/>
      <c r="J227" s="77"/>
      <c r="K227" s="79"/>
      <c r="L227" s="80"/>
      <c r="M227" s="94"/>
      <c r="N227" s="44" t="s">
        <v>117</v>
      </c>
      <c r="O227" s="15"/>
    </row>
    <row r="228" spans="1:15" ht="30">
      <c r="A228" s="81">
        <v>3</v>
      </c>
      <c r="B228" s="69"/>
      <c r="C228" s="69"/>
      <c r="D228" s="72"/>
      <c r="E228" s="75"/>
      <c r="F228" s="69"/>
      <c r="G228" s="76"/>
      <c r="H228" s="77"/>
      <c r="I228" s="78"/>
      <c r="J228" s="77"/>
      <c r="K228" s="79"/>
      <c r="L228" s="80"/>
      <c r="M228" s="94"/>
      <c r="N228" s="44" t="s">
        <v>119</v>
      </c>
      <c r="O228" s="15"/>
    </row>
    <row r="229" spans="1:15" ht="15">
      <c r="A229" s="215" t="s">
        <v>37</v>
      </c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90"/>
      <c r="N229" s="28"/>
      <c r="O229" s="216" t="s">
        <v>66</v>
      </c>
    </row>
    <row r="230" spans="1:15" ht="13.5">
      <c r="A230" s="212" t="s">
        <v>3</v>
      </c>
      <c r="B230" s="212" t="s">
        <v>0</v>
      </c>
      <c r="C230" s="212" t="s">
        <v>1</v>
      </c>
      <c r="D230" s="212" t="s">
        <v>2</v>
      </c>
      <c r="E230" s="212" t="s">
        <v>81</v>
      </c>
      <c r="F230" s="13"/>
      <c r="G230" s="212" t="s">
        <v>5</v>
      </c>
      <c r="H230" s="212"/>
      <c r="I230" s="212"/>
      <c r="J230" s="212"/>
      <c r="K230" s="212" t="s">
        <v>4</v>
      </c>
      <c r="L230" s="219" t="s">
        <v>73</v>
      </c>
      <c r="M230" s="164" t="s">
        <v>69</v>
      </c>
      <c r="N230" s="210" t="s">
        <v>6</v>
      </c>
      <c r="O230" s="217"/>
    </row>
    <row r="231" spans="1:15" ht="13.5">
      <c r="A231" s="212"/>
      <c r="B231" s="212"/>
      <c r="C231" s="212"/>
      <c r="D231" s="212"/>
      <c r="E231" s="212"/>
      <c r="F231" s="13"/>
      <c r="G231" s="212" t="s">
        <v>20</v>
      </c>
      <c r="H231" s="212"/>
      <c r="I231" s="213" t="s">
        <v>82</v>
      </c>
      <c r="J231" s="213"/>
      <c r="K231" s="212"/>
      <c r="L231" s="219"/>
      <c r="M231" s="164"/>
      <c r="N231" s="211"/>
      <c r="O231" s="217"/>
    </row>
    <row r="232" spans="1:15" ht="13.5">
      <c r="A232" s="212"/>
      <c r="B232" s="212"/>
      <c r="C232" s="212"/>
      <c r="D232" s="212"/>
      <c r="E232" s="212"/>
      <c r="F232" s="13" t="s">
        <v>9</v>
      </c>
      <c r="G232" s="13">
        <v>1</v>
      </c>
      <c r="H232" s="13" t="s">
        <v>67</v>
      </c>
      <c r="I232" s="13" t="s">
        <v>45</v>
      </c>
      <c r="J232" s="13" t="s">
        <v>67</v>
      </c>
      <c r="K232" s="219"/>
      <c r="L232" s="219"/>
      <c r="M232" s="164"/>
      <c r="N232" s="211"/>
      <c r="O232" s="218"/>
    </row>
    <row r="233" spans="1:15" ht="20.25">
      <c r="A233" s="91">
        <v>1</v>
      </c>
      <c r="B233" s="99"/>
      <c r="C233" s="99"/>
      <c r="D233" s="72"/>
      <c r="E233" s="75"/>
      <c r="F233" s="69"/>
      <c r="G233" s="76"/>
      <c r="H233" s="77"/>
      <c r="I233" s="78"/>
      <c r="J233" s="77"/>
      <c r="K233" s="79"/>
      <c r="L233" s="80"/>
      <c r="M233" s="92"/>
      <c r="N233" s="14" t="s">
        <v>118</v>
      </c>
      <c r="O233" s="15"/>
    </row>
    <row r="234" spans="1:15" ht="30">
      <c r="A234" s="91">
        <v>2</v>
      </c>
      <c r="B234" s="99"/>
      <c r="C234" s="99"/>
      <c r="D234" s="72"/>
      <c r="E234" s="75"/>
      <c r="F234" s="69"/>
      <c r="G234" s="76"/>
      <c r="H234" s="77"/>
      <c r="I234" s="78"/>
      <c r="J234" s="77"/>
      <c r="K234" s="79"/>
      <c r="L234" s="80"/>
      <c r="M234" s="92"/>
      <c r="N234" s="44" t="s">
        <v>117</v>
      </c>
      <c r="O234" s="15"/>
    </row>
    <row r="235" spans="1:15" ht="30">
      <c r="A235" s="91">
        <v>3</v>
      </c>
      <c r="B235" s="99"/>
      <c r="C235" s="99"/>
      <c r="D235" s="72"/>
      <c r="E235" s="75"/>
      <c r="F235" s="69"/>
      <c r="G235" s="76"/>
      <c r="H235" s="77"/>
      <c r="I235" s="78"/>
      <c r="J235" s="77"/>
      <c r="K235" s="79"/>
      <c r="L235" s="80"/>
      <c r="M235" s="92"/>
      <c r="N235" s="44" t="s">
        <v>119</v>
      </c>
      <c r="O235" s="15"/>
    </row>
    <row r="236" spans="1:15" ht="16.5">
      <c r="A236" s="102" t="s">
        <v>121</v>
      </c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1:15" ht="16.5">
      <c r="A237" s="102" t="s">
        <v>41</v>
      </c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1:15" ht="16.5">
      <c r="A238" s="102" t="s">
        <v>42</v>
      </c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1:15" ht="16.5">
      <c r="A239" s="102" t="s">
        <v>120</v>
      </c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1:15" ht="16.5">
      <c r="A240" s="102" t="s">
        <v>43</v>
      </c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1:15" ht="12.75">
      <c r="A241" s="103" t="s">
        <v>44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</row>
    <row r="242" spans="1:15" ht="12.75">
      <c r="A242" s="104" t="s">
        <v>74</v>
      </c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1:15" ht="12.75">
      <c r="A243" s="214" t="s">
        <v>33</v>
      </c>
      <c r="B243" s="214"/>
      <c r="C243" s="214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2.75">
      <c r="A244" s="104" t="s">
        <v>34</v>
      </c>
      <c r="B244" s="104"/>
      <c r="C244" s="104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2.75">
      <c r="A245" s="214" t="s">
        <v>35</v>
      </c>
      <c r="B245" s="214"/>
      <c r="C245" s="214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51" spans="1:15" ht="12.75">
      <c r="A251" s="66"/>
      <c r="B251" s="67"/>
      <c r="C251" s="67"/>
      <c r="D251" s="67"/>
      <c r="E251" s="67"/>
      <c r="F251" s="67"/>
      <c r="G251" s="220" t="s">
        <v>40</v>
      </c>
      <c r="H251" s="220"/>
      <c r="I251" s="220"/>
      <c r="J251" s="220"/>
      <c r="K251" s="67"/>
      <c r="L251" s="67"/>
      <c r="M251" s="67"/>
      <c r="N251" s="67"/>
      <c r="O251" s="67"/>
    </row>
    <row r="252" spans="1:15" ht="12.75">
      <c r="A252" s="221" t="s">
        <v>122</v>
      </c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</row>
    <row r="253" spans="1:15" ht="12.75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</row>
    <row r="254" spans="1:13" ht="12.75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</row>
    <row r="255" spans="1:15" ht="15">
      <c r="A255" s="215" t="s">
        <v>115</v>
      </c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90"/>
      <c r="N255" s="210" t="s">
        <v>6</v>
      </c>
      <c r="O255" s="216" t="s">
        <v>66</v>
      </c>
    </row>
    <row r="256" spans="1:15" ht="13.5">
      <c r="A256" s="212" t="s">
        <v>3</v>
      </c>
      <c r="B256" s="212" t="s">
        <v>0</v>
      </c>
      <c r="C256" s="212" t="s">
        <v>1</v>
      </c>
      <c r="D256" s="212" t="s">
        <v>2</v>
      </c>
      <c r="E256" s="212" t="s">
        <v>81</v>
      </c>
      <c r="F256" s="13"/>
      <c r="G256" s="212" t="s">
        <v>5</v>
      </c>
      <c r="H256" s="212"/>
      <c r="I256" s="212"/>
      <c r="J256" s="212"/>
      <c r="K256" s="212" t="s">
        <v>4</v>
      </c>
      <c r="L256" s="219" t="s">
        <v>73</v>
      </c>
      <c r="M256" s="164" t="s">
        <v>69</v>
      </c>
      <c r="N256" s="211"/>
      <c r="O256" s="217"/>
    </row>
    <row r="257" spans="1:15" ht="13.5">
      <c r="A257" s="212"/>
      <c r="B257" s="212"/>
      <c r="C257" s="212"/>
      <c r="D257" s="212"/>
      <c r="E257" s="212"/>
      <c r="F257" s="13"/>
      <c r="G257" s="212" t="s">
        <v>20</v>
      </c>
      <c r="H257" s="212"/>
      <c r="I257" s="213" t="s">
        <v>82</v>
      </c>
      <c r="J257" s="213"/>
      <c r="K257" s="212"/>
      <c r="L257" s="219"/>
      <c r="M257" s="164"/>
      <c r="N257" s="211"/>
      <c r="O257" s="217"/>
    </row>
    <row r="258" spans="1:15" ht="13.5">
      <c r="A258" s="212"/>
      <c r="B258" s="212"/>
      <c r="C258" s="212"/>
      <c r="D258" s="212"/>
      <c r="E258" s="212"/>
      <c r="F258" s="13" t="s">
        <v>9</v>
      </c>
      <c r="G258" s="13">
        <v>1</v>
      </c>
      <c r="H258" s="13" t="s">
        <v>67</v>
      </c>
      <c r="I258" s="13" t="s">
        <v>45</v>
      </c>
      <c r="J258" s="13" t="s">
        <v>67</v>
      </c>
      <c r="K258" s="219"/>
      <c r="L258" s="219"/>
      <c r="M258" s="164"/>
      <c r="N258" s="223"/>
      <c r="O258" s="218"/>
    </row>
    <row r="259" spans="1:15" ht="20.25">
      <c r="A259" s="74">
        <v>1</v>
      </c>
      <c r="B259" s="69"/>
      <c r="C259" s="69"/>
      <c r="D259" s="72"/>
      <c r="E259" s="75"/>
      <c r="F259" s="69"/>
      <c r="G259" s="76"/>
      <c r="H259" s="77"/>
      <c r="I259" s="78"/>
      <c r="J259" s="77"/>
      <c r="K259" s="79"/>
      <c r="L259" s="80"/>
      <c r="M259" s="94"/>
      <c r="N259" s="14" t="s">
        <v>118</v>
      </c>
      <c r="O259" s="15"/>
    </row>
    <row r="260" spans="1:15" ht="30">
      <c r="A260" s="74">
        <v>2</v>
      </c>
      <c r="B260" s="69"/>
      <c r="C260" s="69"/>
      <c r="D260" s="72"/>
      <c r="E260" s="75"/>
      <c r="F260" s="69"/>
      <c r="G260" s="76"/>
      <c r="H260" s="77"/>
      <c r="I260" s="78"/>
      <c r="J260" s="77"/>
      <c r="K260" s="79"/>
      <c r="L260" s="80"/>
      <c r="M260" s="94"/>
      <c r="N260" s="44" t="s">
        <v>117</v>
      </c>
      <c r="O260" s="15"/>
    </row>
    <row r="261" spans="1:15" ht="30">
      <c r="A261" s="81">
        <v>3</v>
      </c>
      <c r="B261" s="69"/>
      <c r="C261" s="69"/>
      <c r="D261" s="72"/>
      <c r="E261" s="75"/>
      <c r="F261" s="69"/>
      <c r="G261" s="76"/>
      <c r="H261" s="77"/>
      <c r="I261" s="78"/>
      <c r="J261" s="77"/>
      <c r="K261" s="79"/>
      <c r="L261" s="80"/>
      <c r="M261" s="94"/>
      <c r="N261" s="44" t="s">
        <v>119</v>
      </c>
      <c r="O261" s="15"/>
    </row>
    <row r="262" spans="1:15" ht="15">
      <c r="A262" s="215" t="s">
        <v>38</v>
      </c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90"/>
      <c r="N262" s="28"/>
      <c r="O262" s="216" t="s">
        <v>66</v>
      </c>
    </row>
    <row r="263" spans="1:15" ht="13.5">
      <c r="A263" s="212" t="s">
        <v>3</v>
      </c>
      <c r="B263" s="212" t="s">
        <v>0</v>
      </c>
      <c r="C263" s="212" t="s">
        <v>1</v>
      </c>
      <c r="D263" s="212" t="s">
        <v>2</v>
      </c>
      <c r="E263" s="212" t="s">
        <v>81</v>
      </c>
      <c r="F263" s="13"/>
      <c r="G263" s="212" t="s">
        <v>5</v>
      </c>
      <c r="H263" s="212"/>
      <c r="I263" s="212"/>
      <c r="J263" s="212"/>
      <c r="K263" s="212" t="s">
        <v>4</v>
      </c>
      <c r="L263" s="219" t="s">
        <v>73</v>
      </c>
      <c r="M263" s="164" t="s">
        <v>69</v>
      </c>
      <c r="N263" s="210" t="s">
        <v>6</v>
      </c>
      <c r="O263" s="217"/>
    </row>
    <row r="264" spans="1:15" ht="13.5">
      <c r="A264" s="212"/>
      <c r="B264" s="212"/>
      <c r="C264" s="212"/>
      <c r="D264" s="212"/>
      <c r="E264" s="212"/>
      <c r="F264" s="13"/>
      <c r="G264" s="212" t="s">
        <v>20</v>
      </c>
      <c r="H264" s="212"/>
      <c r="I264" s="213" t="s">
        <v>82</v>
      </c>
      <c r="J264" s="213"/>
      <c r="K264" s="212"/>
      <c r="L264" s="219"/>
      <c r="M264" s="164"/>
      <c r="N264" s="211"/>
      <c r="O264" s="217"/>
    </row>
    <row r="265" spans="1:15" ht="13.5">
      <c r="A265" s="212"/>
      <c r="B265" s="212"/>
      <c r="C265" s="212"/>
      <c r="D265" s="212"/>
      <c r="E265" s="212"/>
      <c r="F265" s="13" t="s">
        <v>9</v>
      </c>
      <c r="G265" s="13">
        <v>1</v>
      </c>
      <c r="H265" s="13" t="s">
        <v>67</v>
      </c>
      <c r="I265" s="13" t="s">
        <v>45</v>
      </c>
      <c r="J265" s="13" t="s">
        <v>67</v>
      </c>
      <c r="K265" s="219"/>
      <c r="L265" s="219"/>
      <c r="M265" s="164"/>
      <c r="N265" s="211"/>
      <c r="O265" s="218"/>
    </row>
    <row r="266" spans="1:15" ht="20.25">
      <c r="A266" s="91">
        <v>1</v>
      </c>
      <c r="B266" s="99"/>
      <c r="C266" s="99"/>
      <c r="D266" s="72"/>
      <c r="E266" s="75"/>
      <c r="F266" s="69"/>
      <c r="G266" s="76"/>
      <c r="H266" s="77"/>
      <c r="I266" s="78"/>
      <c r="J266" s="77"/>
      <c r="K266" s="79"/>
      <c r="L266" s="80"/>
      <c r="M266" s="92"/>
      <c r="N266" s="14" t="s">
        <v>118</v>
      </c>
      <c r="O266" s="15"/>
    </row>
    <row r="267" spans="1:15" ht="30">
      <c r="A267" s="91">
        <v>2</v>
      </c>
      <c r="B267" s="99"/>
      <c r="C267" s="99"/>
      <c r="D267" s="72"/>
      <c r="E267" s="75"/>
      <c r="F267" s="69"/>
      <c r="G267" s="76"/>
      <c r="H267" s="77"/>
      <c r="I267" s="78"/>
      <c r="J267" s="77"/>
      <c r="K267" s="79"/>
      <c r="L267" s="80"/>
      <c r="M267" s="92"/>
      <c r="N267" s="44" t="s">
        <v>117</v>
      </c>
      <c r="O267" s="15"/>
    </row>
    <row r="268" spans="1:15" ht="30">
      <c r="A268" s="91">
        <v>3</v>
      </c>
      <c r="B268" s="99"/>
      <c r="C268" s="99"/>
      <c r="D268" s="72"/>
      <c r="E268" s="75"/>
      <c r="F268" s="69"/>
      <c r="G268" s="76"/>
      <c r="H268" s="77"/>
      <c r="I268" s="78"/>
      <c r="J268" s="77"/>
      <c r="K268" s="79"/>
      <c r="L268" s="80"/>
      <c r="M268" s="92"/>
      <c r="N268" s="44" t="s">
        <v>119</v>
      </c>
      <c r="O268" s="15"/>
    </row>
    <row r="269" spans="1:15" ht="16.5">
      <c r="A269" s="102" t="s">
        <v>121</v>
      </c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1:15" ht="16.5">
      <c r="A270" s="102" t="s">
        <v>41</v>
      </c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1:15" ht="16.5">
      <c r="A271" s="102" t="s">
        <v>42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1:15" ht="16.5">
      <c r="A272" s="102" t="s">
        <v>120</v>
      </c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1:15" ht="16.5">
      <c r="A273" s="102" t="s">
        <v>43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1:15" ht="12.75">
      <c r="A274" s="103" t="s">
        <v>44</v>
      </c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</row>
    <row r="275" spans="1:15" ht="12.75">
      <c r="A275" s="104" t="s">
        <v>74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1:15" ht="12.75">
      <c r="A276" s="214" t="s">
        <v>33</v>
      </c>
      <c r="B276" s="214"/>
      <c r="C276" s="214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2.75">
      <c r="A277" s="104" t="s">
        <v>34</v>
      </c>
      <c r="B277" s="104"/>
      <c r="C277" s="104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2.75">
      <c r="A278" s="214" t="s">
        <v>35</v>
      </c>
      <c r="B278" s="214"/>
      <c r="C278" s="214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84" spans="1:15" ht="12.75">
      <c r="A284" s="66"/>
      <c r="B284" s="67"/>
      <c r="C284" s="67"/>
      <c r="D284" s="67"/>
      <c r="E284" s="67"/>
      <c r="F284" s="67"/>
      <c r="G284" s="220" t="s">
        <v>40</v>
      </c>
      <c r="H284" s="220"/>
      <c r="I284" s="220"/>
      <c r="J284" s="220"/>
      <c r="K284" s="67"/>
      <c r="L284" s="67"/>
      <c r="M284" s="67"/>
      <c r="N284" s="67"/>
      <c r="O284" s="67"/>
    </row>
    <row r="285" spans="1:15" ht="12.75">
      <c r="A285" s="221" t="s">
        <v>123</v>
      </c>
      <c r="B285" s="221"/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</row>
    <row r="286" spans="1:15" ht="12.75">
      <c r="A286" s="221"/>
      <c r="B286" s="221"/>
      <c r="C286" s="22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</row>
    <row r="287" spans="1:13" ht="12.75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</row>
    <row r="288" spans="1:15" ht="15">
      <c r="A288" s="215" t="s">
        <v>116</v>
      </c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90"/>
      <c r="N288" s="210" t="s">
        <v>6</v>
      </c>
      <c r="O288" s="216" t="s">
        <v>66</v>
      </c>
    </row>
    <row r="289" spans="1:15" ht="13.5">
      <c r="A289" s="212" t="s">
        <v>3</v>
      </c>
      <c r="B289" s="212" t="s">
        <v>0</v>
      </c>
      <c r="C289" s="212" t="s">
        <v>1</v>
      </c>
      <c r="D289" s="212" t="s">
        <v>2</v>
      </c>
      <c r="E289" s="212" t="s">
        <v>81</v>
      </c>
      <c r="F289" s="13"/>
      <c r="G289" s="212" t="s">
        <v>5</v>
      </c>
      <c r="H289" s="212"/>
      <c r="I289" s="212"/>
      <c r="J289" s="212"/>
      <c r="K289" s="212" t="s">
        <v>4</v>
      </c>
      <c r="L289" s="219" t="s">
        <v>73</v>
      </c>
      <c r="M289" s="164" t="s">
        <v>69</v>
      </c>
      <c r="N289" s="211"/>
      <c r="O289" s="217"/>
    </row>
    <row r="290" spans="1:15" ht="13.5">
      <c r="A290" s="212"/>
      <c r="B290" s="212"/>
      <c r="C290" s="212"/>
      <c r="D290" s="212"/>
      <c r="E290" s="212"/>
      <c r="F290" s="13"/>
      <c r="G290" s="212" t="s">
        <v>20</v>
      </c>
      <c r="H290" s="212"/>
      <c r="I290" s="213" t="s">
        <v>82</v>
      </c>
      <c r="J290" s="213"/>
      <c r="K290" s="212"/>
      <c r="L290" s="219"/>
      <c r="M290" s="164"/>
      <c r="N290" s="211"/>
      <c r="O290" s="217"/>
    </row>
    <row r="291" spans="1:15" ht="13.5">
      <c r="A291" s="212"/>
      <c r="B291" s="212"/>
      <c r="C291" s="212"/>
      <c r="D291" s="212"/>
      <c r="E291" s="212"/>
      <c r="F291" s="13" t="s">
        <v>9</v>
      </c>
      <c r="G291" s="13">
        <v>1</v>
      </c>
      <c r="H291" s="13" t="s">
        <v>67</v>
      </c>
      <c r="I291" s="13" t="s">
        <v>45</v>
      </c>
      <c r="J291" s="13" t="s">
        <v>67</v>
      </c>
      <c r="K291" s="219"/>
      <c r="L291" s="219"/>
      <c r="M291" s="164"/>
      <c r="N291" s="223"/>
      <c r="O291" s="218"/>
    </row>
    <row r="292" spans="1:15" ht="20.25">
      <c r="A292" s="74">
        <v>1</v>
      </c>
      <c r="B292" s="69"/>
      <c r="C292" s="69"/>
      <c r="D292" s="72"/>
      <c r="E292" s="75"/>
      <c r="F292" s="69"/>
      <c r="G292" s="76"/>
      <c r="H292" s="77"/>
      <c r="I292" s="78"/>
      <c r="J292" s="77"/>
      <c r="K292" s="79"/>
      <c r="L292" s="80"/>
      <c r="M292" s="94"/>
      <c r="N292" s="14" t="s">
        <v>118</v>
      </c>
      <c r="O292" s="15"/>
    </row>
    <row r="293" spans="1:15" ht="30">
      <c r="A293" s="74">
        <v>2</v>
      </c>
      <c r="B293" s="69"/>
      <c r="C293" s="69"/>
      <c r="D293" s="72"/>
      <c r="E293" s="75"/>
      <c r="F293" s="69"/>
      <c r="G293" s="76"/>
      <c r="H293" s="77"/>
      <c r="I293" s="78"/>
      <c r="J293" s="77"/>
      <c r="K293" s="79"/>
      <c r="L293" s="80"/>
      <c r="M293" s="94"/>
      <c r="N293" s="44" t="s">
        <v>117</v>
      </c>
      <c r="O293" s="15"/>
    </row>
    <row r="294" spans="1:15" ht="30">
      <c r="A294" s="81">
        <v>3</v>
      </c>
      <c r="B294" s="69"/>
      <c r="C294" s="69"/>
      <c r="D294" s="72"/>
      <c r="E294" s="75"/>
      <c r="F294" s="69"/>
      <c r="G294" s="76"/>
      <c r="H294" s="77"/>
      <c r="I294" s="78"/>
      <c r="J294" s="77"/>
      <c r="K294" s="79"/>
      <c r="L294" s="80"/>
      <c r="M294" s="94"/>
      <c r="N294" s="44" t="s">
        <v>119</v>
      </c>
      <c r="O294" s="15"/>
    </row>
    <row r="295" spans="1:15" ht="15">
      <c r="A295" s="215" t="s">
        <v>39</v>
      </c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90"/>
      <c r="N295" s="28"/>
      <c r="O295" s="216" t="s">
        <v>66</v>
      </c>
    </row>
    <row r="296" spans="1:15" ht="13.5">
      <c r="A296" s="212" t="s">
        <v>3</v>
      </c>
      <c r="B296" s="212" t="s">
        <v>0</v>
      </c>
      <c r="C296" s="212" t="s">
        <v>1</v>
      </c>
      <c r="D296" s="212" t="s">
        <v>2</v>
      </c>
      <c r="E296" s="212" t="s">
        <v>81</v>
      </c>
      <c r="F296" s="13"/>
      <c r="G296" s="212" t="s">
        <v>5</v>
      </c>
      <c r="H296" s="212"/>
      <c r="I296" s="212"/>
      <c r="J296" s="212"/>
      <c r="K296" s="212" t="s">
        <v>4</v>
      </c>
      <c r="L296" s="219" t="s">
        <v>73</v>
      </c>
      <c r="M296" s="164" t="s">
        <v>69</v>
      </c>
      <c r="N296" s="210" t="s">
        <v>6</v>
      </c>
      <c r="O296" s="217"/>
    </row>
    <row r="297" spans="1:15" ht="13.5">
      <c r="A297" s="212"/>
      <c r="B297" s="212"/>
      <c r="C297" s="212"/>
      <c r="D297" s="212"/>
      <c r="E297" s="212"/>
      <c r="F297" s="13"/>
      <c r="G297" s="212" t="s">
        <v>20</v>
      </c>
      <c r="H297" s="212"/>
      <c r="I297" s="213" t="s">
        <v>82</v>
      </c>
      <c r="J297" s="213"/>
      <c r="K297" s="212"/>
      <c r="L297" s="219"/>
      <c r="M297" s="164"/>
      <c r="N297" s="211"/>
      <c r="O297" s="217"/>
    </row>
    <row r="298" spans="1:15" ht="13.5">
      <c r="A298" s="212"/>
      <c r="B298" s="212"/>
      <c r="C298" s="212"/>
      <c r="D298" s="212"/>
      <c r="E298" s="212"/>
      <c r="F298" s="13" t="s">
        <v>9</v>
      </c>
      <c r="G298" s="13">
        <v>1</v>
      </c>
      <c r="H298" s="13" t="s">
        <v>67</v>
      </c>
      <c r="I298" s="13" t="s">
        <v>45</v>
      </c>
      <c r="J298" s="13" t="s">
        <v>67</v>
      </c>
      <c r="K298" s="219"/>
      <c r="L298" s="219"/>
      <c r="M298" s="164"/>
      <c r="N298" s="211"/>
      <c r="O298" s="218"/>
    </row>
    <row r="299" spans="1:15" ht="20.25">
      <c r="A299" s="91">
        <v>1</v>
      </c>
      <c r="B299" s="99"/>
      <c r="C299" s="99"/>
      <c r="D299" s="72"/>
      <c r="E299" s="75"/>
      <c r="F299" s="69"/>
      <c r="G299" s="76"/>
      <c r="H299" s="77"/>
      <c r="I299" s="78"/>
      <c r="J299" s="77"/>
      <c r="K299" s="79"/>
      <c r="L299" s="80"/>
      <c r="M299" s="92"/>
      <c r="N299" s="14" t="s">
        <v>118</v>
      </c>
      <c r="O299" s="15"/>
    </row>
    <row r="300" spans="1:15" ht="30">
      <c r="A300" s="91">
        <v>2</v>
      </c>
      <c r="B300" s="99"/>
      <c r="C300" s="99"/>
      <c r="D300" s="72"/>
      <c r="E300" s="75"/>
      <c r="F300" s="69"/>
      <c r="G300" s="76"/>
      <c r="H300" s="77"/>
      <c r="I300" s="78"/>
      <c r="J300" s="77"/>
      <c r="K300" s="79"/>
      <c r="L300" s="80"/>
      <c r="M300" s="92"/>
      <c r="N300" s="44" t="s">
        <v>117</v>
      </c>
      <c r="O300" s="15"/>
    </row>
    <row r="301" spans="1:15" ht="30">
      <c r="A301" s="91">
        <v>3</v>
      </c>
      <c r="B301" s="99"/>
      <c r="C301" s="99"/>
      <c r="D301" s="72"/>
      <c r="E301" s="75"/>
      <c r="F301" s="69"/>
      <c r="G301" s="76"/>
      <c r="H301" s="77"/>
      <c r="I301" s="78"/>
      <c r="J301" s="77"/>
      <c r="K301" s="79"/>
      <c r="L301" s="80"/>
      <c r="M301" s="92"/>
      <c r="N301" s="44" t="s">
        <v>119</v>
      </c>
      <c r="O301" s="15"/>
    </row>
    <row r="302" spans="1:15" ht="16.5">
      <c r="A302" s="102" t="s">
        <v>121</v>
      </c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1:15" ht="16.5">
      <c r="A303" s="102" t="s">
        <v>41</v>
      </c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1:15" ht="16.5">
      <c r="A304" s="102" t="s">
        <v>42</v>
      </c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1:15" ht="16.5">
      <c r="A305" s="102" t="s">
        <v>120</v>
      </c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1:15" ht="16.5">
      <c r="A306" s="102" t="s">
        <v>43</v>
      </c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1:15" ht="12.75">
      <c r="A307" s="103" t="s">
        <v>44</v>
      </c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</row>
    <row r="308" spans="1:15" ht="12.75">
      <c r="A308" s="104" t="s">
        <v>74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1:15" ht="12.75">
      <c r="A309" s="214" t="s">
        <v>33</v>
      </c>
      <c r="B309" s="214"/>
      <c r="C309" s="214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2.75">
      <c r="A310" s="104" t="s">
        <v>34</v>
      </c>
      <c r="B310" s="104"/>
      <c r="C310" s="104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2.75">
      <c r="A311" s="214" t="s">
        <v>35</v>
      </c>
      <c r="B311" s="214"/>
      <c r="C311" s="214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</sheetData>
  <sheetProtection/>
  <mergeCells count="339">
    <mergeCell ref="L96:L98"/>
    <mergeCell ref="M96:M98"/>
    <mergeCell ref="N96:N98"/>
    <mergeCell ref="H97:I97"/>
    <mergeCell ref="J97:K97"/>
    <mergeCell ref="B96:B98"/>
    <mergeCell ref="C96:C98"/>
    <mergeCell ref="D96:D98"/>
    <mergeCell ref="E96:E98"/>
    <mergeCell ref="F96:F98"/>
    <mergeCell ref="H96:K96"/>
    <mergeCell ref="L89:L91"/>
    <mergeCell ref="M89:M91"/>
    <mergeCell ref="N89:N91"/>
    <mergeCell ref="H90:I90"/>
    <mergeCell ref="J90:K90"/>
    <mergeCell ref="B95:M95"/>
    <mergeCell ref="B89:B91"/>
    <mergeCell ref="C89:C91"/>
    <mergeCell ref="D89:D91"/>
    <mergeCell ref="E89:E91"/>
    <mergeCell ref="F89:F91"/>
    <mergeCell ref="H89:K89"/>
    <mergeCell ref="L82:L84"/>
    <mergeCell ref="M82:M84"/>
    <mergeCell ref="N82:N84"/>
    <mergeCell ref="H83:I83"/>
    <mergeCell ref="J83:K83"/>
    <mergeCell ref="B88:M88"/>
    <mergeCell ref="N75:N77"/>
    <mergeCell ref="H76:I76"/>
    <mergeCell ref="J76:K76"/>
    <mergeCell ref="B81:M81"/>
    <mergeCell ref="B82:B84"/>
    <mergeCell ref="C82:C84"/>
    <mergeCell ref="D82:D84"/>
    <mergeCell ref="E82:E84"/>
    <mergeCell ref="F82:F84"/>
    <mergeCell ref="H82:K82"/>
    <mergeCell ref="B74:M74"/>
    <mergeCell ref="B75:B77"/>
    <mergeCell ref="C75:C77"/>
    <mergeCell ref="D75:D77"/>
    <mergeCell ref="E75:E77"/>
    <mergeCell ref="F75:F77"/>
    <mergeCell ref="H75:K75"/>
    <mergeCell ref="L75:L77"/>
    <mergeCell ref="M75:M77"/>
    <mergeCell ref="B62:B64"/>
    <mergeCell ref="C62:C64"/>
    <mergeCell ref="D62:D64"/>
    <mergeCell ref="E62:E64"/>
    <mergeCell ref="F62:F64"/>
    <mergeCell ref="B72:M73"/>
    <mergeCell ref="H62:K62"/>
    <mergeCell ref="L62:L64"/>
    <mergeCell ref="M62:M64"/>
    <mergeCell ref="B48:B50"/>
    <mergeCell ref="C48:C50"/>
    <mergeCell ref="D48:D50"/>
    <mergeCell ref="E48:E50"/>
    <mergeCell ref="F48:F50"/>
    <mergeCell ref="B55:B57"/>
    <mergeCell ref="C55:C57"/>
    <mergeCell ref="D55:D57"/>
    <mergeCell ref="E55:E57"/>
    <mergeCell ref="F55:F57"/>
    <mergeCell ref="N62:N64"/>
    <mergeCell ref="H63:I63"/>
    <mergeCell ref="J63:K63"/>
    <mergeCell ref="N48:N50"/>
    <mergeCell ref="H49:I49"/>
    <mergeCell ref="J49:K49"/>
    <mergeCell ref="B54:M54"/>
    <mergeCell ref="H55:K55"/>
    <mergeCell ref="L55:L57"/>
    <mergeCell ref="M55:M57"/>
    <mergeCell ref="B38:M39"/>
    <mergeCell ref="B40:M40"/>
    <mergeCell ref="B47:M47"/>
    <mergeCell ref="B41:B43"/>
    <mergeCell ref="C41:C43"/>
    <mergeCell ref="D41:D43"/>
    <mergeCell ref="E41:E43"/>
    <mergeCell ref="A180:C180"/>
    <mergeCell ref="G185:J185"/>
    <mergeCell ref="H41:K41"/>
    <mergeCell ref="L41:L43"/>
    <mergeCell ref="M41:M43"/>
    <mergeCell ref="H48:K48"/>
    <mergeCell ref="L48:L50"/>
    <mergeCell ref="M48:M50"/>
    <mergeCell ref="B61:M61"/>
    <mergeCell ref="H56:I56"/>
    <mergeCell ref="A178:C178"/>
    <mergeCell ref="A156:M156"/>
    <mergeCell ref="A154:O155"/>
    <mergeCell ref="G153:J153"/>
    <mergeCell ref="A164:L164"/>
    <mergeCell ref="B111:M111"/>
    <mergeCell ref="B112:B114"/>
    <mergeCell ref="C112:C114"/>
    <mergeCell ref="D112:D114"/>
    <mergeCell ref="E112:E114"/>
    <mergeCell ref="A12:P12"/>
    <mergeCell ref="A13:P13"/>
    <mergeCell ref="A14:O14"/>
    <mergeCell ref="N41:N43"/>
    <mergeCell ref="J42:K42"/>
    <mergeCell ref="B109:M110"/>
    <mergeCell ref="H42:I42"/>
    <mergeCell ref="F41:F43"/>
    <mergeCell ref="N55:N57"/>
    <mergeCell ref="J56:K56"/>
    <mergeCell ref="F112:F114"/>
    <mergeCell ref="H112:K112"/>
    <mergeCell ref="L112:L114"/>
    <mergeCell ref="M112:M114"/>
    <mergeCell ref="N112:N114"/>
    <mergeCell ref="H113:I113"/>
    <mergeCell ref="J113:K113"/>
    <mergeCell ref="B118:M118"/>
    <mergeCell ref="B119:B121"/>
    <mergeCell ref="C119:C121"/>
    <mergeCell ref="D119:D121"/>
    <mergeCell ref="E119:E121"/>
    <mergeCell ref="F119:F121"/>
    <mergeCell ref="H119:K119"/>
    <mergeCell ref="L119:L121"/>
    <mergeCell ref="M119:M121"/>
    <mergeCell ref="N119:N121"/>
    <mergeCell ref="H120:I120"/>
    <mergeCell ref="J120:K120"/>
    <mergeCell ref="B125:M125"/>
    <mergeCell ref="N126:N128"/>
    <mergeCell ref="H127:I127"/>
    <mergeCell ref="J127:K127"/>
    <mergeCell ref="L126:L128"/>
    <mergeCell ref="M126:M128"/>
    <mergeCell ref="B132:M132"/>
    <mergeCell ref="B126:B128"/>
    <mergeCell ref="C126:C128"/>
    <mergeCell ref="D126:D128"/>
    <mergeCell ref="E126:E128"/>
    <mergeCell ref="F126:F128"/>
    <mergeCell ref="H126:K126"/>
    <mergeCell ref="N133:N135"/>
    <mergeCell ref="H134:I134"/>
    <mergeCell ref="J134:K134"/>
    <mergeCell ref="B139:M139"/>
    <mergeCell ref="B133:B135"/>
    <mergeCell ref="C133:C135"/>
    <mergeCell ref="D133:D135"/>
    <mergeCell ref="E133:E135"/>
    <mergeCell ref="F133:F135"/>
    <mergeCell ref="H133:K133"/>
    <mergeCell ref="D140:D142"/>
    <mergeCell ref="E140:E142"/>
    <mergeCell ref="F140:F142"/>
    <mergeCell ref="H140:K140"/>
    <mergeCell ref="L133:L135"/>
    <mergeCell ref="M133:M135"/>
    <mergeCell ref="F147:F149"/>
    <mergeCell ref="H147:K147"/>
    <mergeCell ref="L140:L142"/>
    <mergeCell ref="M140:M142"/>
    <mergeCell ref="N140:N142"/>
    <mergeCell ref="H141:I141"/>
    <mergeCell ref="J141:K141"/>
    <mergeCell ref="B146:M146"/>
    <mergeCell ref="B140:B142"/>
    <mergeCell ref="C140:C142"/>
    <mergeCell ref="L147:L149"/>
    <mergeCell ref="M147:M149"/>
    <mergeCell ref="N147:N149"/>
    <mergeCell ref="H148:I148"/>
    <mergeCell ref="J148:K148"/>
    <mergeCell ref="A157:L157"/>
    <mergeCell ref="B147:B149"/>
    <mergeCell ref="C147:C149"/>
    <mergeCell ref="D147:D149"/>
    <mergeCell ref="E147:E149"/>
    <mergeCell ref="A158:A160"/>
    <mergeCell ref="B158:B160"/>
    <mergeCell ref="C158:C160"/>
    <mergeCell ref="D158:D160"/>
    <mergeCell ref="E158:E160"/>
    <mergeCell ref="G158:J158"/>
    <mergeCell ref="K158:K160"/>
    <mergeCell ref="L158:L160"/>
    <mergeCell ref="M158:M160"/>
    <mergeCell ref="G159:H159"/>
    <mergeCell ref="I159:J159"/>
    <mergeCell ref="A165:A167"/>
    <mergeCell ref="B165:B167"/>
    <mergeCell ref="C165:C167"/>
    <mergeCell ref="D165:D167"/>
    <mergeCell ref="E165:E167"/>
    <mergeCell ref="N157:N160"/>
    <mergeCell ref="N165:N167"/>
    <mergeCell ref="O157:O160"/>
    <mergeCell ref="O164:O167"/>
    <mergeCell ref="G165:J165"/>
    <mergeCell ref="K165:K167"/>
    <mergeCell ref="L165:L167"/>
    <mergeCell ref="M165:M167"/>
    <mergeCell ref="G166:H166"/>
    <mergeCell ref="I166:J166"/>
    <mergeCell ref="A186:O187"/>
    <mergeCell ref="A188:M188"/>
    <mergeCell ref="A189:L189"/>
    <mergeCell ref="N189:N192"/>
    <mergeCell ref="O189:O192"/>
    <mergeCell ref="A190:A192"/>
    <mergeCell ref="B190:B192"/>
    <mergeCell ref="C190:C192"/>
    <mergeCell ref="D190:D192"/>
    <mergeCell ref="E190:E192"/>
    <mergeCell ref="G190:J190"/>
    <mergeCell ref="K190:K192"/>
    <mergeCell ref="L190:L192"/>
    <mergeCell ref="M190:M192"/>
    <mergeCell ref="G191:H191"/>
    <mergeCell ref="I191:J191"/>
    <mergeCell ref="A196:L196"/>
    <mergeCell ref="O196:O199"/>
    <mergeCell ref="A197:A199"/>
    <mergeCell ref="B197:B199"/>
    <mergeCell ref="C197:C199"/>
    <mergeCell ref="D197:D199"/>
    <mergeCell ref="E197:E199"/>
    <mergeCell ref="G197:J197"/>
    <mergeCell ref="K197:K199"/>
    <mergeCell ref="L197:L199"/>
    <mergeCell ref="M197:M199"/>
    <mergeCell ref="N197:N199"/>
    <mergeCell ref="G198:H198"/>
    <mergeCell ref="I198:J198"/>
    <mergeCell ref="A212:C212"/>
    <mergeCell ref="G218:J218"/>
    <mergeCell ref="A210:C210"/>
    <mergeCell ref="A219:O220"/>
    <mergeCell ref="A221:M221"/>
    <mergeCell ref="A222:L222"/>
    <mergeCell ref="N222:N225"/>
    <mergeCell ref="O222:O225"/>
    <mergeCell ref="A223:A225"/>
    <mergeCell ref="B223:B225"/>
    <mergeCell ref="C223:C225"/>
    <mergeCell ref="D223:D225"/>
    <mergeCell ref="E223:E225"/>
    <mergeCell ref="G223:J223"/>
    <mergeCell ref="K223:K225"/>
    <mergeCell ref="L223:L225"/>
    <mergeCell ref="M223:M225"/>
    <mergeCell ref="G224:H224"/>
    <mergeCell ref="I224:J224"/>
    <mergeCell ref="A229:L229"/>
    <mergeCell ref="O229:O232"/>
    <mergeCell ref="A230:A232"/>
    <mergeCell ref="B230:B232"/>
    <mergeCell ref="C230:C232"/>
    <mergeCell ref="D230:D232"/>
    <mergeCell ref="E230:E232"/>
    <mergeCell ref="G230:J230"/>
    <mergeCell ref="K230:K232"/>
    <mergeCell ref="L230:L232"/>
    <mergeCell ref="M230:M232"/>
    <mergeCell ref="N230:N232"/>
    <mergeCell ref="G231:H231"/>
    <mergeCell ref="I231:J231"/>
    <mergeCell ref="A243:C243"/>
    <mergeCell ref="A245:C245"/>
    <mergeCell ref="G251:J251"/>
    <mergeCell ref="A252:O253"/>
    <mergeCell ref="A254:M254"/>
    <mergeCell ref="A255:L255"/>
    <mergeCell ref="N255:N258"/>
    <mergeCell ref="O255:O258"/>
    <mergeCell ref="A256:A258"/>
    <mergeCell ref="B256:B258"/>
    <mergeCell ref="C256:C258"/>
    <mergeCell ref="D256:D258"/>
    <mergeCell ref="E256:E258"/>
    <mergeCell ref="G256:J256"/>
    <mergeCell ref="K256:K258"/>
    <mergeCell ref="L256:L258"/>
    <mergeCell ref="M256:M258"/>
    <mergeCell ref="G257:H257"/>
    <mergeCell ref="I257:J257"/>
    <mergeCell ref="A262:L262"/>
    <mergeCell ref="O262:O265"/>
    <mergeCell ref="A263:A265"/>
    <mergeCell ref="B263:B265"/>
    <mergeCell ref="C263:C265"/>
    <mergeCell ref="D263:D265"/>
    <mergeCell ref="E263:E265"/>
    <mergeCell ref="G263:J263"/>
    <mergeCell ref="K263:K265"/>
    <mergeCell ref="L263:L265"/>
    <mergeCell ref="M263:M265"/>
    <mergeCell ref="N263:N265"/>
    <mergeCell ref="G264:H264"/>
    <mergeCell ref="I264:J264"/>
    <mergeCell ref="A276:C276"/>
    <mergeCell ref="A278:C278"/>
    <mergeCell ref="G284:J284"/>
    <mergeCell ref="A285:O286"/>
    <mergeCell ref="A287:M287"/>
    <mergeCell ref="A288:L288"/>
    <mergeCell ref="N288:N291"/>
    <mergeCell ref="O288:O291"/>
    <mergeCell ref="A289:A291"/>
    <mergeCell ref="B289:B291"/>
    <mergeCell ref="C289:C291"/>
    <mergeCell ref="D289:D291"/>
    <mergeCell ref="E289:E291"/>
    <mergeCell ref="G289:J289"/>
    <mergeCell ref="K289:K291"/>
    <mergeCell ref="L289:L291"/>
    <mergeCell ref="M289:M291"/>
    <mergeCell ref="G290:H290"/>
    <mergeCell ref="I290:J290"/>
    <mergeCell ref="A295:L295"/>
    <mergeCell ref="O295:O298"/>
    <mergeCell ref="A296:A298"/>
    <mergeCell ref="B296:B298"/>
    <mergeCell ref="C296:C298"/>
    <mergeCell ref="D296:D298"/>
    <mergeCell ref="E296:E298"/>
    <mergeCell ref="G296:J296"/>
    <mergeCell ref="K296:K298"/>
    <mergeCell ref="L296:L298"/>
    <mergeCell ref="M296:M298"/>
    <mergeCell ref="N296:N298"/>
    <mergeCell ref="G297:H297"/>
    <mergeCell ref="I297:J297"/>
    <mergeCell ref="A309:C309"/>
    <mergeCell ref="A311:C311"/>
  </mergeCells>
  <printOptions/>
  <pageMargins left="0.25" right="0.16666666666666666" top="0.4791666666666667" bottom="0.218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6:O17"/>
  <sheetViews>
    <sheetView view="pageLayout" workbookViewId="0" topLeftCell="A7">
      <selection activeCell="K15" sqref="K15"/>
    </sheetView>
  </sheetViews>
  <sheetFormatPr defaultColWidth="9.140625" defaultRowHeight="12.75"/>
  <cols>
    <col min="2" max="2" width="8.00390625" style="0" customWidth="1"/>
    <col min="3" max="3" width="9.00390625" style="0" customWidth="1"/>
    <col min="4" max="4" width="8.00390625" style="0" customWidth="1"/>
    <col min="5" max="5" width="9.00390625" style="0" customWidth="1"/>
    <col min="6" max="6" width="8.00390625" style="0" customWidth="1"/>
    <col min="7" max="7" width="9.00390625" style="0" customWidth="1"/>
    <col min="8" max="8" width="8.00390625" style="0" customWidth="1"/>
    <col min="9" max="9" width="9.00390625" style="0" customWidth="1"/>
    <col min="10" max="10" width="8.00390625" style="0" customWidth="1"/>
    <col min="11" max="11" width="9.00390625" style="0" customWidth="1"/>
    <col min="12" max="12" width="8.00390625" style="0" customWidth="1"/>
    <col min="13" max="13" width="9.00390625" style="0" customWidth="1"/>
    <col min="14" max="14" width="8.00390625" style="0" customWidth="1"/>
    <col min="15" max="15" width="9.00390625" style="0" customWidth="1"/>
  </cols>
  <sheetData>
    <row r="6" spans="2:15" ht="12.75">
      <c r="B6" s="224" t="s">
        <v>609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5" ht="31.5" customHeight="1"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2:15" ht="39">
      <c r="B8" s="8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8" t="s">
        <v>58</v>
      </c>
      <c r="K8" s="8" t="s">
        <v>59</v>
      </c>
      <c r="L8" s="8" t="s">
        <v>60</v>
      </c>
      <c r="M8" s="8" t="s">
        <v>61</v>
      </c>
      <c r="N8" s="8" t="s">
        <v>62</v>
      </c>
      <c r="O8" s="8" t="s">
        <v>63</v>
      </c>
    </row>
    <row r="9" spans="2:15" ht="12.75">
      <c r="B9" s="24">
        <f>'Ведомость 5кл. (юн.)'!L46</f>
        <v>100</v>
      </c>
      <c r="C9" s="25">
        <v>95</v>
      </c>
      <c r="D9" s="24">
        <v>53</v>
      </c>
      <c r="E9" s="25">
        <v>54</v>
      </c>
      <c r="F9" s="24">
        <v>25</v>
      </c>
      <c r="G9" s="25">
        <v>29</v>
      </c>
      <c r="H9" s="24">
        <v>48</v>
      </c>
      <c r="I9" s="25">
        <v>46</v>
      </c>
      <c r="J9" s="24">
        <v>52</v>
      </c>
      <c r="K9" s="25">
        <v>51</v>
      </c>
      <c r="L9" s="24">
        <v>95</v>
      </c>
      <c r="M9" s="20">
        <v>80</v>
      </c>
      <c r="N9" s="21">
        <v>90</v>
      </c>
      <c r="O9" s="20">
        <v>70</v>
      </c>
    </row>
    <row r="10" spans="2:15" ht="15">
      <c r="B10" s="234">
        <f>AVERAGE(B9:C9)</f>
        <v>97.5</v>
      </c>
      <c r="C10" s="235"/>
      <c r="D10" s="234">
        <f>AVERAGE(D9:E9)</f>
        <v>53.5</v>
      </c>
      <c r="E10" s="235"/>
      <c r="F10" s="234">
        <f>AVERAGE(F9:G9)</f>
        <v>27</v>
      </c>
      <c r="G10" s="235"/>
      <c r="H10" s="234">
        <f>AVERAGE(H9:I9)</f>
        <v>47</v>
      </c>
      <c r="I10" s="235"/>
      <c r="J10" s="234">
        <f>AVERAGE(J9:K9)</f>
        <v>51.5</v>
      </c>
      <c r="K10" s="235"/>
      <c r="L10" s="234">
        <f>AVERAGE(L9:M9)</f>
        <v>87.5</v>
      </c>
      <c r="M10" s="235"/>
      <c r="N10" s="234">
        <f>AVERAGE(N9:O9)</f>
        <v>80</v>
      </c>
      <c r="O10" s="235"/>
    </row>
    <row r="11" spans="2:12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4" ht="66" customHeight="1">
      <c r="B12" s="228" t="s">
        <v>603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2:12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7.25">
      <c r="B14" s="2"/>
      <c r="C14" s="2"/>
      <c r="D14" s="2"/>
      <c r="E14" s="2"/>
      <c r="F14" s="229">
        <f>AVERAGE(B10:O10)</f>
        <v>63.42857142857143</v>
      </c>
      <c r="G14" s="230"/>
      <c r="H14" s="22" t="s">
        <v>64</v>
      </c>
      <c r="I14" s="2"/>
      <c r="J14" s="2"/>
      <c r="K14" s="2"/>
      <c r="L14" s="2"/>
    </row>
    <row r="15" spans="2:12" ht="15">
      <c r="B15" s="231" t="s">
        <v>33</v>
      </c>
      <c r="C15" s="231"/>
      <c r="D15" s="231"/>
      <c r="E15" s="2"/>
      <c r="F15" s="2"/>
      <c r="G15" s="2"/>
      <c r="H15" s="2"/>
      <c r="I15" s="2"/>
      <c r="J15" s="2"/>
      <c r="K15" s="2"/>
      <c r="L15" s="2"/>
    </row>
    <row r="16" spans="2:12" ht="15">
      <c r="B16" s="232"/>
      <c r="C16" s="232"/>
      <c r="D16" s="232"/>
      <c r="E16" s="2"/>
      <c r="F16" s="2"/>
      <c r="G16" s="2"/>
      <c r="H16" s="2"/>
      <c r="I16" s="2"/>
      <c r="J16" s="2"/>
      <c r="K16" s="2"/>
      <c r="L16" s="2"/>
    </row>
    <row r="17" spans="2:12" ht="15">
      <c r="B17" s="231" t="s">
        <v>594</v>
      </c>
      <c r="C17" s="231"/>
      <c r="D17" s="231"/>
      <c r="E17" s="2"/>
      <c r="F17" s="2"/>
      <c r="G17" s="2"/>
      <c r="H17" s="2"/>
      <c r="I17" s="2"/>
      <c r="J17" s="2"/>
      <c r="K17" s="2"/>
      <c r="L17" s="2"/>
    </row>
  </sheetData>
  <sheetProtection/>
  <mergeCells count="13">
    <mergeCell ref="J10:K10"/>
    <mergeCell ref="L10:M10"/>
    <mergeCell ref="N10:O10"/>
    <mergeCell ref="B12:N12"/>
    <mergeCell ref="F14:G14"/>
    <mergeCell ref="B15:D15"/>
    <mergeCell ref="B16:D16"/>
    <mergeCell ref="B17:D17"/>
    <mergeCell ref="B6:O7"/>
    <mergeCell ref="B10:C10"/>
    <mergeCell ref="D10:E10"/>
    <mergeCell ref="F10:G10"/>
    <mergeCell ref="H10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L24" sqref="L24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595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68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32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593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41" t="s">
        <v>491</v>
      </c>
      <c r="C13" s="38" t="s">
        <v>492</v>
      </c>
      <c r="D13" s="142" t="s">
        <v>366</v>
      </c>
      <c r="E13" s="143">
        <v>40875</v>
      </c>
      <c r="F13" s="144" t="s">
        <v>76</v>
      </c>
      <c r="G13" s="6">
        <v>25</v>
      </c>
      <c r="H13" s="9">
        <f aca="true" t="shared" si="0" ref="H13:H44">40*G13/32</f>
        <v>31.25</v>
      </c>
      <c r="I13" s="7">
        <v>1.19</v>
      </c>
      <c r="J13" s="9">
        <f aca="true" t="shared" si="1" ref="J13:J44">60*1.16/I13</f>
        <v>58.48739495798319</v>
      </c>
      <c r="K13" s="9">
        <f aca="true" t="shared" si="2" ref="K13:K44">SUM(H13,J13)</f>
        <v>89.73739495798318</v>
      </c>
      <c r="L13" s="14" t="s">
        <v>125</v>
      </c>
      <c r="M13" s="47" t="s">
        <v>72</v>
      </c>
      <c r="N13" s="32"/>
    </row>
    <row r="14" spans="1:14" s="27" customFormat="1" ht="12.75">
      <c r="A14" s="37">
        <v>2</v>
      </c>
      <c r="B14" s="141" t="s">
        <v>493</v>
      </c>
      <c r="C14" s="38" t="s">
        <v>494</v>
      </c>
      <c r="D14" s="142" t="s">
        <v>495</v>
      </c>
      <c r="E14" s="143">
        <v>40884</v>
      </c>
      <c r="F14" s="144" t="s">
        <v>75</v>
      </c>
      <c r="G14" s="6">
        <v>26</v>
      </c>
      <c r="H14" s="9">
        <f t="shared" si="0"/>
        <v>32.5</v>
      </c>
      <c r="I14" s="7">
        <v>1.22</v>
      </c>
      <c r="J14" s="9">
        <f t="shared" si="1"/>
        <v>57.04918032786885</v>
      </c>
      <c r="K14" s="9">
        <f t="shared" si="2"/>
        <v>89.54918032786884</v>
      </c>
      <c r="L14" s="14" t="s">
        <v>126</v>
      </c>
      <c r="M14" s="47" t="s">
        <v>72</v>
      </c>
      <c r="N14" s="32"/>
    </row>
    <row r="15" spans="1:14" s="27" customFormat="1" ht="12.75">
      <c r="A15" s="37">
        <v>3</v>
      </c>
      <c r="B15" s="141" t="s">
        <v>496</v>
      </c>
      <c r="C15" s="38" t="s">
        <v>497</v>
      </c>
      <c r="D15" s="145" t="s">
        <v>498</v>
      </c>
      <c r="E15" s="143">
        <v>40862</v>
      </c>
      <c r="F15" s="144" t="s">
        <v>75</v>
      </c>
      <c r="G15" s="6">
        <v>23</v>
      </c>
      <c r="H15" s="9">
        <f t="shared" si="0"/>
        <v>28.75</v>
      </c>
      <c r="I15" s="7">
        <v>1.16</v>
      </c>
      <c r="J15" s="9">
        <f t="shared" si="1"/>
        <v>60</v>
      </c>
      <c r="K15" s="9">
        <f t="shared" si="2"/>
        <v>88.75</v>
      </c>
      <c r="L15" s="14" t="s">
        <v>126</v>
      </c>
      <c r="M15" s="47" t="s">
        <v>72</v>
      </c>
      <c r="N15" s="32"/>
    </row>
    <row r="16" spans="1:14" s="27" customFormat="1" ht="12.75">
      <c r="A16" s="37">
        <v>4</v>
      </c>
      <c r="B16" s="141" t="s">
        <v>499</v>
      </c>
      <c r="C16" s="38" t="s">
        <v>373</v>
      </c>
      <c r="D16" s="142" t="s">
        <v>286</v>
      </c>
      <c r="E16" s="143">
        <v>41101</v>
      </c>
      <c r="F16" s="144" t="s">
        <v>75</v>
      </c>
      <c r="G16" s="6">
        <v>25</v>
      </c>
      <c r="H16" s="9">
        <f t="shared" si="0"/>
        <v>31.25</v>
      </c>
      <c r="I16" s="7">
        <v>1.25</v>
      </c>
      <c r="J16" s="9">
        <f t="shared" si="1"/>
        <v>55.67999999999999</v>
      </c>
      <c r="K16" s="9">
        <f t="shared" si="2"/>
        <v>86.92999999999999</v>
      </c>
      <c r="L16" s="14" t="s">
        <v>607</v>
      </c>
      <c r="M16" s="47" t="s">
        <v>72</v>
      </c>
      <c r="N16" s="32"/>
    </row>
    <row r="17" spans="1:14" s="27" customFormat="1" ht="12.75">
      <c r="A17" s="37">
        <v>5</v>
      </c>
      <c r="B17" s="141" t="s">
        <v>500</v>
      </c>
      <c r="C17" s="33" t="s">
        <v>390</v>
      </c>
      <c r="D17" s="146" t="s">
        <v>501</v>
      </c>
      <c r="E17" s="143">
        <v>41061</v>
      </c>
      <c r="F17" s="144" t="s">
        <v>75</v>
      </c>
      <c r="G17" s="6">
        <v>20</v>
      </c>
      <c r="H17" s="9">
        <f t="shared" si="0"/>
        <v>25</v>
      </c>
      <c r="I17" s="45">
        <v>1.27</v>
      </c>
      <c r="J17" s="9">
        <f t="shared" si="1"/>
        <v>54.80314960629921</v>
      </c>
      <c r="K17" s="9">
        <f t="shared" si="2"/>
        <v>79.8031496062992</v>
      </c>
      <c r="L17" s="14" t="s">
        <v>607</v>
      </c>
      <c r="M17" s="47" t="s">
        <v>72</v>
      </c>
      <c r="N17" s="32"/>
    </row>
    <row r="18" spans="1:14" s="27" customFormat="1" ht="12.75">
      <c r="A18" s="37">
        <v>6</v>
      </c>
      <c r="B18" s="141" t="s">
        <v>502</v>
      </c>
      <c r="C18" s="38" t="s">
        <v>79</v>
      </c>
      <c r="D18" s="147" t="s">
        <v>301</v>
      </c>
      <c r="E18" s="143">
        <v>40923</v>
      </c>
      <c r="F18" s="144" t="s">
        <v>75</v>
      </c>
      <c r="G18" s="6">
        <v>25</v>
      </c>
      <c r="H18" s="9">
        <f t="shared" si="0"/>
        <v>31.25</v>
      </c>
      <c r="I18" s="7">
        <v>1.46</v>
      </c>
      <c r="J18" s="9">
        <f t="shared" si="1"/>
        <v>47.671232876712324</v>
      </c>
      <c r="K18" s="9">
        <f t="shared" si="2"/>
        <v>78.92123287671232</v>
      </c>
      <c r="L18" s="14" t="s">
        <v>607</v>
      </c>
      <c r="M18" s="47" t="s">
        <v>72</v>
      </c>
      <c r="N18" s="32"/>
    </row>
    <row r="19" spans="1:14" s="27" customFormat="1" ht="12.75">
      <c r="A19" s="37">
        <v>7</v>
      </c>
      <c r="B19" s="141" t="s">
        <v>503</v>
      </c>
      <c r="C19" s="38" t="s">
        <v>504</v>
      </c>
      <c r="D19" s="147" t="s">
        <v>505</v>
      </c>
      <c r="E19" s="143">
        <v>41087</v>
      </c>
      <c r="F19" s="144" t="s">
        <v>77</v>
      </c>
      <c r="G19" s="6">
        <v>24</v>
      </c>
      <c r="H19" s="9">
        <f t="shared" si="0"/>
        <v>30</v>
      </c>
      <c r="I19" s="7">
        <v>1.49</v>
      </c>
      <c r="J19" s="9">
        <f t="shared" si="1"/>
        <v>46.71140939597315</v>
      </c>
      <c r="K19" s="9">
        <f t="shared" si="2"/>
        <v>76.71140939597315</v>
      </c>
      <c r="L19" s="14" t="s">
        <v>607</v>
      </c>
      <c r="M19" s="47" t="s">
        <v>72</v>
      </c>
      <c r="N19" s="32"/>
    </row>
    <row r="20" spans="1:14" s="27" customFormat="1" ht="12.75">
      <c r="A20" s="37">
        <v>8</v>
      </c>
      <c r="B20" s="141" t="s">
        <v>506</v>
      </c>
      <c r="C20" s="38" t="s">
        <v>420</v>
      </c>
      <c r="D20" s="142" t="s">
        <v>507</v>
      </c>
      <c r="E20" s="143">
        <v>41048</v>
      </c>
      <c r="F20" s="144" t="s">
        <v>75</v>
      </c>
      <c r="G20" s="6">
        <v>18</v>
      </c>
      <c r="H20" s="9">
        <f t="shared" si="0"/>
        <v>22.5</v>
      </c>
      <c r="I20" s="7">
        <v>1.32</v>
      </c>
      <c r="J20" s="9">
        <f t="shared" si="1"/>
        <v>52.72727272727272</v>
      </c>
      <c r="K20" s="9">
        <f t="shared" si="2"/>
        <v>75.22727272727272</v>
      </c>
      <c r="L20" s="14" t="s">
        <v>607</v>
      </c>
      <c r="M20" s="47" t="s">
        <v>72</v>
      </c>
      <c r="N20" s="32"/>
    </row>
    <row r="21" spans="1:14" s="27" customFormat="1" ht="12.75">
      <c r="A21" s="37">
        <v>9</v>
      </c>
      <c r="B21" s="141" t="s">
        <v>508</v>
      </c>
      <c r="C21" s="38" t="s">
        <v>509</v>
      </c>
      <c r="D21" s="148" t="s">
        <v>510</v>
      </c>
      <c r="E21" s="149">
        <v>41115</v>
      </c>
      <c r="F21" s="144" t="s">
        <v>75</v>
      </c>
      <c r="G21" s="6">
        <v>23</v>
      </c>
      <c r="H21" s="9">
        <f t="shared" si="0"/>
        <v>28.75</v>
      </c>
      <c r="I21" s="7">
        <v>1.56</v>
      </c>
      <c r="J21" s="9">
        <f t="shared" si="1"/>
        <v>44.61538461538461</v>
      </c>
      <c r="K21" s="9">
        <f t="shared" si="2"/>
        <v>73.36538461538461</v>
      </c>
      <c r="L21" s="14" t="s">
        <v>607</v>
      </c>
      <c r="M21" s="47" t="s">
        <v>72</v>
      </c>
      <c r="N21" s="32"/>
    </row>
    <row r="22" spans="1:14" s="27" customFormat="1" ht="12.75">
      <c r="A22" s="37">
        <v>10</v>
      </c>
      <c r="B22" s="141" t="s">
        <v>511</v>
      </c>
      <c r="C22" s="38" t="s">
        <v>285</v>
      </c>
      <c r="D22" s="142" t="s">
        <v>186</v>
      </c>
      <c r="E22" s="143">
        <v>40884</v>
      </c>
      <c r="F22" s="144" t="s">
        <v>76</v>
      </c>
      <c r="G22" s="6">
        <v>21</v>
      </c>
      <c r="H22" s="9">
        <f t="shared" si="0"/>
        <v>26.25</v>
      </c>
      <c r="I22" s="7">
        <v>1.49466666666666</v>
      </c>
      <c r="J22" s="9">
        <f t="shared" si="1"/>
        <v>46.565566458519385</v>
      </c>
      <c r="K22" s="9">
        <f t="shared" si="2"/>
        <v>72.81556645851938</v>
      </c>
      <c r="L22" s="14" t="s">
        <v>607</v>
      </c>
      <c r="M22" s="47" t="s">
        <v>72</v>
      </c>
      <c r="N22" s="32"/>
    </row>
    <row r="23" spans="1:14" s="27" customFormat="1" ht="12.75">
      <c r="A23" s="37">
        <v>11</v>
      </c>
      <c r="B23" s="141" t="s">
        <v>512</v>
      </c>
      <c r="C23" s="38" t="s">
        <v>285</v>
      </c>
      <c r="D23" s="142" t="s">
        <v>186</v>
      </c>
      <c r="E23" s="143">
        <v>41153</v>
      </c>
      <c r="F23" s="144" t="s">
        <v>76</v>
      </c>
      <c r="G23" s="6">
        <v>21</v>
      </c>
      <c r="H23" s="9">
        <f t="shared" si="0"/>
        <v>26.25</v>
      </c>
      <c r="I23" s="7">
        <v>1.51523809523809</v>
      </c>
      <c r="J23" s="9">
        <f t="shared" si="1"/>
        <v>45.93337523570097</v>
      </c>
      <c r="K23" s="9">
        <f t="shared" si="2"/>
        <v>72.18337523570096</v>
      </c>
      <c r="L23" s="14" t="s">
        <v>607</v>
      </c>
      <c r="M23" s="47" t="s">
        <v>72</v>
      </c>
      <c r="N23" s="32"/>
    </row>
    <row r="24" spans="1:14" s="27" customFormat="1" ht="12.75">
      <c r="A24" s="37">
        <v>12</v>
      </c>
      <c r="B24" s="141" t="s">
        <v>513</v>
      </c>
      <c r="C24" s="38" t="s">
        <v>262</v>
      </c>
      <c r="D24" s="142" t="s">
        <v>476</v>
      </c>
      <c r="E24" s="143">
        <v>41100</v>
      </c>
      <c r="F24" s="144" t="s">
        <v>77</v>
      </c>
      <c r="G24" s="6">
        <v>24</v>
      </c>
      <c r="H24" s="9">
        <f t="shared" si="0"/>
        <v>30</v>
      </c>
      <c r="I24" s="7">
        <v>2.18</v>
      </c>
      <c r="J24" s="9">
        <f t="shared" si="1"/>
        <v>31.92660550458715</v>
      </c>
      <c r="K24" s="9">
        <f t="shared" si="2"/>
        <v>61.92660550458715</v>
      </c>
      <c r="L24" s="14" t="s">
        <v>607</v>
      </c>
      <c r="M24" s="47" t="s">
        <v>72</v>
      </c>
      <c r="N24" s="32"/>
    </row>
    <row r="25" spans="1:14" s="27" customFormat="1" ht="12.75">
      <c r="A25" s="37">
        <v>13</v>
      </c>
      <c r="B25" s="141" t="s">
        <v>514</v>
      </c>
      <c r="C25" s="38" t="s">
        <v>262</v>
      </c>
      <c r="D25" s="142" t="s">
        <v>478</v>
      </c>
      <c r="E25" s="143">
        <v>40962</v>
      </c>
      <c r="F25" s="144" t="s">
        <v>76</v>
      </c>
      <c r="G25" s="6">
        <v>24</v>
      </c>
      <c r="H25" s="9">
        <f t="shared" si="0"/>
        <v>30</v>
      </c>
      <c r="I25" s="7">
        <v>2.21</v>
      </c>
      <c r="J25" s="9">
        <f t="shared" si="1"/>
        <v>31.493212669683256</v>
      </c>
      <c r="K25" s="9">
        <f t="shared" si="2"/>
        <v>61.49321266968326</v>
      </c>
      <c r="L25" s="14" t="s">
        <v>607</v>
      </c>
      <c r="M25" s="47" t="s">
        <v>72</v>
      </c>
      <c r="N25" s="32"/>
    </row>
    <row r="26" spans="1:14" s="27" customFormat="1" ht="12.75">
      <c r="A26" s="37">
        <v>14</v>
      </c>
      <c r="B26" s="141" t="s">
        <v>515</v>
      </c>
      <c r="C26" s="38" t="s">
        <v>492</v>
      </c>
      <c r="D26" s="142" t="s">
        <v>263</v>
      </c>
      <c r="E26" s="143">
        <v>41044</v>
      </c>
      <c r="F26" s="144" t="s">
        <v>76</v>
      </c>
      <c r="G26" s="6">
        <v>25</v>
      </c>
      <c r="H26" s="9">
        <f t="shared" si="0"/>
        <v>31.25</v>
      </c>
      <c r="I26" s="7">
        <v>2.32</v>
      </c>
      <c r="J26" s="9">
        <f t="shared" si="1"/>
        <v>30</v>
      </c>
      <c r="K26" s="9">
        <f t="shared" si="2"/>
        <v>61.25</v>
      </c>
      <c r="L26" s="14" t="s">
        <v>607</v>
      </c>
      <c r="M26" s="47" t="s">
        <v>72</v>
      </c>
      <c r="N26" s="32"/>
    </row>
    <row r="27" spans="1:14" s="27" customFormat="1" ht="12.75">
      <c r="A27" s="37">
        <v>15</v>
      </c>
      <c r="B27" s="141" t="s">
        <v>516</v>
      </c>
      <c r="C27" s="38" t="s">
        <v>423</v>
      </c>
      <c r="D27" s="142" t="s">
        <v>318</v>
      </c>
      <c r="E27" s="143">
        <v>41298</v>
      </c>
      <c r="F27" s="144" t="s">
        <v>77</v>
      </c>
      <c r="G27" s="6">
        <v>24</v>
      </c>
      <c r="H27" s="9">
        <f t="shared" si="0"/>
        <v>30</v>
      </c>
      <c r="I27" s="7">
        <v>2.24</v>
      </c>
      <c r="J27" s="9">
        <f t="shared" si="1"/>
        <v>31.071428571428566</v>
      </c>
      <c r="K27" s="9">
        <f t="shared" si="2"/>
        <v>61.07142857142857</v>
      </c>
      <c r="L27" s="14" t="s">
        <v>607</v>
      </c>
      <c r="M27" s="47" t="s">
        <v>72</v>
      </c>
      <c r="N27" s="32"/>
    </row>
    <row r="28" spans="1:14" s="27" customFormat="1" ht="12.75">
      <c r="A28" s="37">
        <v>16</v>
      </c>
      <c r="B28" s="141" t="s">
        <v>517</v>
      </c>
      <c r="C28" s="38" t="s">
        <v>518</v>
      </c>
      <c r="D28" s="134" t="s">
        <v>519</v>
      </c>
      <c r="E28" s="143">
        <v>41104</v>
      </c>
      <c r="F28" s="144" t="s">
        <v>77</v>
      </c>
      <c r="G28" s="6">
        <v>24</v>
      </c>
      <c r="H28" s="9">
        <f t="shared" si="0"/>
        <v>30</v>
      </c>
      <c r="I28" s="7">
        <v>2.32</v>
      </c>
      <c r="J28" s="9">
        <f t="shared" si="1"/>
        <v>30</v>
      </c>
      <c r="K28" s="9">
        <f t="shared" si="2"/>
        <v>60</v>
      </c>
      <c r="L28" s="14" t="s">
        <v>607</v>
      </c>
      <c r="M28" s="47" t="s">
        <v>72</v>
      </c>
      <c r="N28" s="32"/>
    </row>
    <row r="29" spans="1:14" s="27" customFormat="1" ht="12.75">
      <c r="A29" s="41">
        <v>17</v>
      </c>
      <c r="B29" s="141" t="s">
        <v>520</v>
      </c>
      <c r="C29" s="33" t="s">
        <v>279</v>
      </c>
      <c r="D29" s="150" t="s">
        <v>366</v>
      </c>
      <c r="E29" s="143">
        <v>41178</v>
      </c>
      <c r="F29" s="144" t="s">
        <v>75</v>
      </c>
      <c r="G29" s="6">
        <v>25</v>
      </c>
      <c r="H29" s="9">
        <f t="shared" si="0"/>
        <v>31.25</v>
      </c>
      <c r="I29" s="45">
        <v>2.45</v>
      </c>
      <c r="J29" s="9">
        <f t="shared" si="1"/>
        <v>28.40816326530612</v>
      </c>
      <c r="K29" s="9">
        <f t="shared" si="2"/>
        <v>59.658163265306115</v>
      </c>
      <c r="L29" s="14" t="s">
        <v>607</v>
      </c>
      <c r="M29" s="47" t="s">
        <v>72</v>
      </c>
      <c r="N29" s="32"/>
    </row>
    <row r="30" spans="1:14" s="27" customFormat="1" ht="12.75">
      <c r="A30" s="37">
        <v>18</v>
      </c>
      <c r="B30" s="141" t="s">
        <v>521</v>
      </c>
      <c r="C30" s="38" t="s">
        <v>423</v>
      </c>
      <c r="D30" s="142" t="s">
        <v>301</v>
      </c>
      <c r="E30" s="143">
        <v>40874</v>
      </c>
      <c r="F30" s="144" t="s">
        <v>77</v>
      </c>
      <c r="G30" s="6">
        <v>21</v>
      </c>
      <c r="H30" s="9">
        <f t="shared" si="0"/>
        <v>26.25</v>
      </c>
      <c r="I30" s="7">
        <v>2.13</v>
      </c>
      <c r="J30" s="9">
        <f t="shared" si="1"/>
        <v>32.67605633802817</v>
      </c>
      <c r="K30" s="9">
        <f t="shared" si="2"/>
        <v>58.92605633802817</v>
      </c>
      <c r="L30" s="14" t="s">
        <v>607</v>
      </c>
      <c r="M30" s="47" t="s">
        <v>72</v>
      </c>
      <c r="N30" s="32"/>
    </row>
    <row r="31" spans="1:14" s="27" customFormat="1" ht="12.75">
      <c r="A31" s="37">
        <v>19</v>
      </c>
      <c r="B31" s="141" t="s">
        <v>522</v>
      </c>
      <c r="C31" s="38" t="s">
        <v>262</v>
      </c>
      <c r="D31" s="142" t="s">
        <v>186</v>
      </c>
      <c r="E31" s="143">
        <v>40580</v>
      </c>
      <c r="F31" s="144" t="s">
        <v>77</v>
      </c>
      <c r="G31" s="6">
        <v>24</v>
      </c>
      <c r="H31" s="9">
        <f t="shared" si="0"/>
        <v>30</v>
      </c>
      <c r="I31" s="7">
        <v>2.44</v>
      </c>
      <c r="J31" s="9">
        <f t="shared" si="1"/>
        <v>28.524590163934423</v>
      </c>
      <c r="K31" s="9">
        <f t="shared" si="2"/>
        <v>58.52459016393442</v>
      </c>
      <c r="L31" s="14" t="s">
        <v>607</v>
      </c>
      <c r="M31" s="47" t="s">
        <v>72</v>
      </c>
      <c r="N31" s="32"/>
    </row>
    <row r="32" spans="1:14" s="27" customFormat="1" ht="12.75">
      <c r="A32" s="37">
        <v>20</v>
      </c>
      <c r="B32" s="141" t="s">
        <v>523</v>
      </c>
      <c r="C32" s="38" t="s">
        <v>524</v>
      </c>
      <c r="D32" s="142" t="s">
        <v>185</v>
      </c>
      <c r="E32" s="143">
        <v>41113</v>
      </c>
      <c r="F32" s="144" t="s">
        <v>77</v>
      </c>
      <c r="G32" s="6">
        <v>24</v>
      </c>
      <c r="H32" s="9">
        <f t="shared" si="0"/>
        <v>30</v>
      </c>
      <c r="I32" s="7">
        <v>2.46</v>
      </c>
      <c r="J32" s="9">
        <f t="shared" si="1"/>
        <v>28.292682926829265</v>
      </c>
      <c r="K32" s="9">
        <f t="shared" si="2"/>
        <v>58.292682926829265</v>
      </c>
      <c r="L32" s="14" t="s">
        <v>607</v>
      </c>
      <c r="M32" s="47" t="s">
        <v>72</v>
      </c>
      <c r="N32" s="32"/>
    </row>
    <row r="33" spans="1:14" s="27" customFormat="1" ht="12.75">
      <c r="A33" s="37">
        <v>21</v>
      </c>
      <c r="B33" s="141" t="s">
        <v>525</v>
      </c>
      <c r="C33" s="38" t="s">
        <v>423</v>
      </c>
      <c r="D33" s="142" t="s">
        <v>318</v>
      </c>
      <c r="E33" s="143">
        <v>41057</v>
      </c>
      <c r="F33" s="144" t="s">
        <v>76</v>
      </c>
      <c r="G33" s="6">
        <v>21</v>
      </c>
      <c r="H33" s="9">
        <f t="shared" si="0"/>
        <v>26.25</v>
      </c>
      <c r="I33" s="7">
        <v>2.24</v>
      </c>
      <c r="J33" s="9">
        <f t="shared" si="1"/>
        <v>31.071428571428566</v>
      </c>
      <c r="K33" s="9">
        <f t="shared" si="2"/>
        <v>57.32142857142857</v>
      </c>
      <c r="L33" s="14" t="s">
        <v>607</v>
      </c>
      <c r="M33" s="47" t="s">
        <v>72</v>
      </c>
      <c r="N33" s="32"/>
    </row>
    <row r="34" spans="1:14" s="27" customFormat="1" ht="12.75">
      <c r="A34" s="37">
        <v>22</v>
      </c>
      <c r="B34" s="141" t="s">
        <v>526</v>
      </c>
      <c r="C34" s="38" t="s">
        <v>527</v>
      </c>
      <c r="D34" s="142" t="s">
        <v>286</v>
      </c>
      <c r="E34" s="143">
        <v>40451</v>
      </c>
      <c r="F34" s="144" t="s">
        <v>76</v>
      </c>
      <c r="G34" s="6">
        <v>23</v>
      </c>
      <c r="H34" s="9">
        <f t="shared" si="0"/>
        <v>28.75</v>
      </c>
      <c r="I34" s="7">
        <v>2.46</v>
      </c>
      <c r="J34" s="9">
        <f t="shared" si="1"/>
        <v>28.292682926829265</v>
      </c>
      <c r="K34" s="9">
        <f t="shared" si="2"/>
        <v>57.042682926829265</v>
      </c>
      <c r="L34" s="14" t="s">
        <v>607</v>
      </c>
      <c r="M34" s="47" t="s">
        <v>72</v>
      </c>
      <c r="N34" s="32"/>
    </row>
    <row r="35" spans="1:14" s="27" customFormat="1" ht="12.75">
      <c r="A35" s="37">
        <v>23</v>
      </c>
      <c r="B35" s="141" t="s">
        <v>528</v>
      </c>
      <c r="C35" s="38" t="s">
        <v>161</v>
      </c>
      <c r="D35" s="142" t="s">
        <v>186</v>
      </c>
      <c r="E35" s="143">
        <v>40928</v>
      </c>
      <c r="F35" s="144" t="s">
        <v>77</v>
      </c>
      <c r="G35" s="6">
        <v>24</v>
      </c>
      <c r="H35" s="9">
        <f t="shared" si="0"/>
        <v>30</v>
      </c>
      <c r="I35" s="7">
        <v>3.12</v>
      </c>
      <c r="J35" s="9">
        <f t="shared" si="1"/>
        <v>22.307692307692307</v>
      </c>
      <c r="K35" s="9">
        <f t="shared" si="2"/>
        <v>52.30769230769231</v>
      </c>
      <c r="L35" s="14" t="s">
        <v>607</v>
      </c>
      <c r="M35" s="47" t="s">
        <v>72</v>
      </c>
      <c r="N35" s="32"/>
    </row>
    <row r="36" spans="1:14" s="27" customFormat="1" ht="12.75">
      <c r="A36" s="37">
        <v>24</v>
      </c>
      <c r="B36" s="141" t="s">
        <v>529</v>
      </c>
      <c r="C36" s="38" t="s">
        <v>161</v>
      </c>
      <c r="D36" s="145" t="s">
        <v>186</v>
      </c>
      <c r="E36" s="143">
        <v>41016</v>
      </c>
      <c r="F36" s="144" t="s">
        <v>77</v>
      </c>
      <c r="G36" s="6">
        <v>16</v>
      </c>
      <c r="H36" s="9">
        <f t="shared" si="0"/>
        <v>20</v>
      </c>
      <c r="I36" s="7">
        <v>2.56</v>
      </c>
      <c r="J36" s="9">
        <f t="shared" si="1"/>
        <v>27.187499999999996</v>
      </c>
      <c r="K36" s="9">
        <f t="shared" si="2"/>
        <v>47.1875</v>
      </c>
      <c r="L36" s="14" t="s">
        <v>607</v>
      </c>
      <c r="M36" s="47" t="s">
        <v>72</v>
      </c>
      <c r="N36" s="32"/>
    </row>
    <row r="37" spans="1:14" s="27" customFormat="1" ht="12.75">
      <c r="A37" s="37">
        <v>25</v>
      </c>
      <c r="B37" s="141" t="s">
        <v>530</v>
      </c>
      <c r="C37" s="33" t="s">
        <v>420</v>
      </c>
      <c r="D37" s="150" t="s">
        <v>186</v>
      </c>
      <c r="E37" s="143">
        <v>40841</v>
      </c>
      <c r="F37" s="144" t="s">
        <v>75</v>
      </c>
      <c r="G37" s="6">
        <v>11</v>
      </c>
      <c r="H37" s="9">
        <f t="shared" si="0"/>
        <v>13.75</v>
      </c>
      <c r="I37" s="45">
        <v>2.31</v>
      </c>
      <c r="J37" s="9">
        <f t="shared" si="1"/>
        <v>30.129870129870127</v>
      </c>
      <c r="K37" s="9">
        <f t="shared" si="2"/>
        <v>43.87987012987013</v>
      </c>
      <c r="L37" s="14" t="s">
        <v>607</v>
      </c>
      <c r="M37" s="47" t="s">
        <v>72</v>
      </c>
      <c r="N37" s="32"/>
    </row>
    <row r="38" spans="1:14" s="27" customFormat="1" ht="12.75">
      <c r="A38" s="37">
        <v>26</v>
      </c>
      <c r="B38" s="141" t="s">
        <v>531</v>
      </c>
      <c r="C38" s="38" t="s">
        <v>363</v>
      </c>
      <c r="D38" s="147" t="s">
        <v>275</v>
      </c>
      <c r="E38" s="143">
        <v>41187</v>
      </c>
      <c r="F38" s="144" t="s">
        <v>75</v>
      </c>
      <c r="G38" s="6">
        <v>14</v>
      </c>
      <c r="H38" s="9">
        <f t="shared" si="0"/>
        <v>17.5</v>
      </c>
      <c r="I38" s="7">
        <v>3.35</v>
      </c>
      <c r="J38" s="9">
        <f t="shared" si="1"/>
        <v>20.77611940298507</v>
      </c>
      <c r="K38" s="9">
        <f t="shared" si="2"/>
        <v>38.276119402985074</v>
      </c>
      <c r="L38" s="14" t="s">
        <v>607</v>
      </c>
      <c r="M38" s="47" t="s">
        <v>72</v>
      </c>
      <c r="N38" s="32"/>
    </row>
    <row r="39" spans="1:14" s="27" customFormat="1" ht="12.75">
      <c r="A39" s="37">
        <v>27</v>
      </c>
      <c r="B39" s="141" t="s">
        <v>532</v>
      </c>
      <c r="C39" s="38" t="s">
        <v>300</v>
      </c>
      <c r="D39" s="142" t="s">
        <v>364</v>
      </c>
      <c r="E39" s="143">
        <v>41137</v>
      </c>
      <c r="F39" s="144" t="s">
        <v>77</v>
      </c>
      <c r="G39" s="6">
        <v>14</v>
      </c>
      <c r="H39" s="9">
        <f t="shared" si="0"/>
        <v>17.5</v>
      </c>
      <c r="I39" s="7">
        <v>3.47</v>
      </c>
      <c r="J39" s="9">
        <f t="shared" si="1"/>
        <v>20.057636887608066</v>
      </c>
      <c r="K39" s="9">
        <f t="shared" si="2"/>
        <v>37.55763688760807</v>
      </c>
      <c r="L39" s="14" t="s">
        <v>607</v>
      </c>
      <c r="M39" s="47" t="s">
        <v>72</v>
      </c>
      <c r="N39" s="32"/>
    </row>
    <row r="40" spans="1:14" s="27" customFormat="1" ht="12.75">
      <c r="A40" s="37">
        <v>28</v>
      </c>
      <c r="B40" s="141" t="s">
        <v>533</v>
      </c>
      <c r="C40" s="38" t="s">
        <v>518</v>
      </c>
      <c r="D40" s="147" t="s">
        <v>286</v>
      </c>
      <c r="E40" s="143">
        <v>41115</v>
      </c>
      <c r="F40" s="144" t="s">
        <v>76</v>
      </c>
      <c r="G40" s="6">
        <v>11</v>
      </c>
      <c r="H40" s="9">
        <f t="shared" si="0"/>
        <v>13.75</v>
      </c>
      <c r="I40" s="7">
        <v>3.25</v>
      </c>
      <c r="J40" s="9">
        <f t="shared" si="1"/>
        <v>21.415384615384614</v>
      </c>
      <c r="K40" s="9">
        <f t="shared" si="2"/>
        <v>35.16538461538461</v>
      </c>
      <c r="L40" s="14" t="s">
        <v>607</v>
      </c>
      <c r="M40" s="47" t="s">
        <v>72</v>
      </c>
      <c r="N40" s="32"/>
    </row>
    <row r="41" spans="1:14" s="27" customFormat="1" ht="12.75">
      <c r="A41" s="37">
        <v>29</v>
      </c>
      <c r="B41" s="141" t="s">
        <v>534</v>
      </c>
      <c r="C41" s="38" t="s">
        <v>535</v>
      </c>
      <c r="D41" s="142" t="s">
        <v>286</v>
      </c>
      <c r="E41" s="143">
        <v>40914</v>
      </c>
      <c r="F41" s="144" t="s">
        <v>76</v>
      </c>
      <c r="G41" s="6">
        <v>9</v>
      </c>
      <c r="H41" s="9">
        <f t="shared" si="0"/>
        <v>11.25</v>
      </c>
      <c r="I41" s="7">
        <v>3.45</v>
      </c>
      <c r="J41" s="9">
        <f t="shared" si="1"/>
        <v>20.173913043478258</v>
      </c>
      <c r="K41" s="9">
        <f t="shared" si="2"/>
        <v>31.423913043478258</v>
      </c>
      <c r="L41" s="14" t="s">
        <v>607</v>
      </c>
      <c r="M41" s="47" t="s">
        <v>72</v>
      </c>
      <c r="N41" s="32"/>
    </row>
    <row r="42" spans="1:14" s="27" customFormat="1" ht="12.75">
      <c r="A42" s="37">
        <v>30</v>
      </c>
      <c r="B42" s="141" t="s">
        <v>536</v>
      </c>
      <c r="C42" s="38" t="s">
        <v>518</v>
      </c>
      <c r="D42" s="151" t="s">
        <v>318</v>
      </c>
      <c r="E42" s="143">
        <v>41108</v>
      </c>
      <c r="F42" s="144" t="s">
        <v>76</v>
      </c>
      <c r="G42" s="6">
        <v>8</v>
      </c>
      <c r="H42" s="9">
        <f t="shared" si="0"/>
        <v>10</v>
      </c>
      <c r="I42" s="7">
        <v>4.04</v>
      </c>
      <c r="J42" s="9">
        <f t="shared" si="1"/>
        <v>17.227722772277225</v>
      </c>
      <c r="K42" s="9">
        <f t="shared" si="2"/>
        <v>27.227722772277225</v>
      </c>
      <c r="L42" s="14" t="s">
        <v>607</v>
      </c>
      <c r="M42" s="47" t="s">
        <v>72</v>
      </c>
      <c r="N42" s="32"/>
    </row>
    <row r="43" spans="1:14" s="27" customFormat="1" ht="12.75" customHeight="1">
      <c r="A43" s="37">
        <v>31</v>
      </c>
      <c r="B43" s="141" t="s">
        <v>537</v>
      </c>
      <c r="C43" s="38" t="s">
        <v>538</v>
      </c>
      <c r="D43" s="151" t="s">
        <v>539</v>
      </c>
      <c r="E43" s="143">
        <v>41026</v>
      </c>
      <c r="F43" s="144" t="s">
        <v>77</v>
      </c>
      <c r="G43" s="6">
        <v>7</v>
      </c>
      <c r="H43" s="9">
        <f t="shared" si="0"/>
        <v>8.75</v>
      </c>
      <c r="I43" s="7">
        <v>4.36</v>
      </c>
      <c r="J43" s="9">
        <f t="shared" si="1"/>
        <v>15.963302752293576</v>
      </c>
      <c r="K43" s="9">
        <f t="shared" si="2"/>
        <v>24.713302752293576</v>
      </c>
      <c r="L43" s="14" t="s">
        <v>607</v>
      </c>
      <c r="M43" s="47" t="s">
        <v>72</v>
      </c>
      <c r="N43" s="32"/>
    </row>
    <row r="44" spans="1:14" s="27" customFormat="1" ht="12.75" customHeight="1">
      <c r="A44" s="37">
        <v>32</v>
      </c>
      <c r="B44" s="141" t="s">
        <v>540</v>
      </c>
      <c r="C44" s="38" t="s">
        <v>541</v>
      </c>
      <c r="D44" s="142" t="s">
        <v>542</v>
      </c>
      <c r="E44" s="143">
        <v>40848</v>
      </c>
      <c r="F44" s="144" t="s">
        <v>76</v>
      </c>
      <c r="G44" s="6">
        <v>7</v>
      </c>
      <c r="H44" s="9">
        <f t="shared" si="0"/>
        <v>8.75</v>
      </c>
      <c r="I44" s="7">
        <v>4.41</v>
      </c>
      <c r="J44" s="9">
        <f t="shared" si="1"/>
        <v>15.782312925170066</v>
      </c>
      <c r="K44" s="9">
        <f t="shared" si="2"/>
        <v>24.532312925170068</v>
      </c>
      <c r="L44" s="14" t="s">
        <v>607</v>
      </c>
      <c r="M44" s="47" t="s">
        <v>72</v>
      </c>
      <c r="N44" s="32"/>
    </row>
    <row r="45" spans="1:12" ht="12.75" customHeight="1">
      <c r="A45" s="26"/>
      <c r="B45" s="168" t="s">
        <v>31</v>
      </c>
      <c r="C45" s="168"/>
      <c r="D45" s="168"/>
      <c r="E45" s="49"/>
      <c r="F45" s="16">
        <f>COUNT(E13:E44)</f>
        <v>32</v>
      </c>
      <c r="G45" s="16">
        <f>COUNTIF(G13:G44,"&gt;0")</f>
        <v>32</v>
      </c>
      <c r="H45" s="16"/>
      <c r="I45" s="16">
        <f>COUNTIF(I13:I44,"&gt;0")</f>
        <v>32</v>
      </c>
      <c r="J45" s="16"/>
      <c r="K45" s="16"/>
      <c r="L45" s="16">
        <f>COUNTIF(K13:K44,"&gt;0")</f>
        <v>32</v>
      </c>
    </row>
    <row r="46" spans="2:12" ht="12.75">
      <c r="B46" s="168" t="s">
        <v>65</v>
      </c>
      <c r="C46" s="168"/>
      <c r="D46" s="168"/>
      <c r="E46" s="49"/>
      <c r="F46" s="23"/>
      <c r="G46" s="23">
        <f>G45*100/F45</f>
        <v>100</v>
      </c>
      <c r="H46" s="23"/>
      <c r="I46" s="23">
        <f>I45*100/F45</f>
        <v>100</v>
      </c>
      <c r="J46" s="23"/>
      <c r="K46" s="23"/>
      <c r="L46" s="23">
        <f>L45*100/F45</f>
        <v>100</v>
      </c>
    </row>
    <row r="47" spans="5:15" ht="12.75">
      <c r="E47" s="169" t="s">
        <v>15</v>
      </c>
      <c r="F47" s="170"/>
      <c r="G47" s="170"/>
      <c r="H47" s="170"/>
      <c r="I47" s="170"/>
      <c r="J47" s="170"/>
      <c r="K47" s="170"/>
      <c r="L47" s="167" t="s">
        <v>258</v>
      </c>
      <c r="M47" s="167"/>
      <c r="N47" s="167"/>
      <c r="O47" s="167"/>
    </row>
    <row r="48" spans="5:15" ht="12.75">
      <c r="E48" s="169" t="s">
        <v>16</v>
      </c>
      <c r="F48" s="170"/>
      <c r="G48" s="170"/>
      <c r="H48" s="170"/>
      <c r="I48" s="170"/>
      <c r="J48" s="170"/>
      <c r="K48" s="170"/>
      <c r="L48" s="167" t="s">
        <v>604</v>
      </c>
      <c r="M48" s="167"/>
      <c r="N48" s="167"/>
      <c r="O48" s="167"/>
    </row>
    <row r="49" spans="12:15" ht="12.75">
      <c r="L49" s="167" t="s">
        <v>605</v>
      </c>
      <c r="M49" s="167"/>
      <c r="N49" s="167"/>
      <c r="O49" s="167"/>
    </row>
    <row r="50" spans="12:15" ht="12.75">
      <c r="L50" s="167" t="s">
        <v>593</v>
      </c>
      <c r="M50" s="167"/>
      <c r="N50" s="167"/>
      <c r="O50" s="167"/>
    </row>
    <row r="51" spans="12:15" ht="12.75">
      <c r="L51" s="167" t="s">
        <v>606</v>
      </c>
      <c r="M51" s="167"/>
      <c r="N51" s="167"/>
      <c r="O51" s="167"/>
    </row>
    <row r="52" spans="12:15" ht="12.75">
      <c r="L52" s="1"/>
      <c r="M52" s="1"/>
      <c r="N52" s="1"/>
      <c r="O52" s="1"/>
    </row>
  </sheetData>
  <sheetProtection/>
  <mergeCells count="29">
    <mergeCell ref="A1:N1"/>
    <mergeCell ref="A2:H2"/>
    <mergeCell ref="I2:N2"/>
    <mergeCell ref="F4:I4"/>
    <mergeCell ref="J4:L4"/>
    <mergeCell ref="A5:C5"/>
    <mergeCell ref="D5:K5"/>
    <mergeCell ref="L5:N5"/>
    <mergeCell ref="A6:C6"/>
    <mergeCell ref="D6:K6"/>
    <mergeCell ref="A7:C7"/>
    <mergeCell ref="A8:N8"/>
    <mergeCell ref="A9:D9"/>
    <mergeCell ref="E9:N9"/>
    <mergeCell ref="G10:J10"/>
    <mergeCell ref="K10:K12"/>
    <mergeCell ref="L10:L12"/>
    <mergeCell ref="M10:M12"/>
    <mergeCell ref="G11:H11"/>
    <mergeCell ref="I11:J11"/>
    <mergeCell ref="L49:O49"/>
    <mergeCell ref="L50:O50"/>
    <mergeCell ref="L51:O51"/>
    <mergeCell ref="B45:D45"/>
    <mergeCell ref="B46:D46"/>
    <mergeCell ref="E47:K47"/>
    <mergeCell ref="L47:O47"/>
    <mergeCell ref="E48:K48"/>
    <mergeCell ref="L48:O48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L16" sqref="L16:L21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595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30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35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593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41" t="s">
        <v>543</v>
      </c>
      <c r="C13" s="38" t="s">
        <v>170</v>
      </c>
      <c r="D13" s="142" t="s">
        <v>181</v>
      </c>
      <c r="E13" s="143">
        <v>28050</v>
      </c>
      <c r="F13" s="144" t="s">
        <v>76</v>
      </c>
      <c r="G13" s="6">
        <v>27</v>
      </c>
      <c r="H13" s="9">
        <f aca="true" t="shared" si="0" ref="H13:H47">40*G13/32</f>
        <v>33.75</v>
      </c>
      <c r="I13" s="7">
        <v>1.23</v>
      </c>
      <c r="J13" s="9">
        <f aca="true" t="shared" si="1" ref="J13:J47">60*1.23/I13</f>
        <v>60</v>
      </c>
      <c r="K13" s="9">
        <f aca="true" t="shared" si="2" ref="K13:K47">SUM(H13,J13)</f>
        <v>93.75</v>
      </c>
      <c r="L13" s="14" t="s">
        <v>125</v>
      </c>
      <c r="M13" s="47" t="s">
        <v>71</v>
      </c>
      <c r="N13" s="32"/>
    </row>
    <row r="14" spans="1:14" s="27" customFormat="1" ht="12.75">
      <c r="A14" s="37">
        <v>2</v>
      </c>
      <c r="B14" s="141" t="s">
        <v>544</v>
      </c>
      <c r="C14" s="38" t="s">
        <v>545</v>
      </c>
      <c r="D14" s="142" t="s">
        <v>239</v>
      </c>
      <c r="E14" s="143">
        <v>41126</v>
      </c>
      <c r="F14" s="144" t="s">
        <v>76</v>
      </c>
      <c r="G14" s="6">
        <v>25</v>
      </c>
      <c r="H14" s="9">
        <f t="shared" si="0"/>
        <v>31.25</v>
      </c>
      <c r="I14" s="7">
        <v>1.25</v>
      </c>
      <c r="J14" s="9">
        <f t="shared" si="1"/>
        <v>59.04</v>
      </c>
      <c r="K14" s="9">
        <f t="shared" si="2"/>
        <v>90.28999999999999</v>
      </c>
      <c r="L14" s="14" t="s">
        <v>126</v>
      </c>
      <c r="M14" s="47" t="s">
        <v>71</v>
      </c>
      <c r="N14" s="32"/>
    </row>
    <row r="15" spans="1:14" s="27" customFormat="1" ht="12.75">
      <c r="A15" s="37">
        <v>3</v>
      </c>
      <c r="B15" s="141" t="s">
        <v>546</v>
      </c>
      <c r="C15" s="38" t="s">
        <v>235</v>
      </c>
      <c r="D15" s="142" t="s">
        <v>247</v>
      </c>
      <c r="E15" s="143">
        <v>28051</v>
      </c>
      <c r="F15" s="144" t="s">
        <v>76</v>
      </c>
      <c r="G15" s="6">
        <v>25</v>
      </c>
      <c r="H15" s="9">
        <f t="shared" si="0"/>
        <v>31.25</v>
      </c>
      <c r="I15" s="7">
        <v>1.26</v>
      </c>
      <c r="J15" s="9">
        <f t="shared" si="1"/>
        <v>58.57142857142857</v>
      </c>
      <c r="K15" s="9">
        <f t="shared" si="2"/>
        <v>89.82142857142857</v>
      </c>
      <c r="L15" s="14" t="s">
        <v>126</v>
      </c>
      <c r="M15" s="47" t="s">
        <v>71</v>
      </c>
      <c r="N15" s="32"/>
    </row>
    <row r="16" spans="1:14" s="27" customFormat="1" ht="12.75">
      <c r="A16" s="37">
        <v>4</v>
      </c>
      <c r="B16" s="141" t="s">
        <v>547</v>
      </c>
      <c r="C16" s="38" t="s">
        <v>269</v>
      </c>
      <c r="D16" s="142" t="s">
        <v>270</v>
      </c>
      <c r="E16" s="143">
        <v>41173</v>
      </c>
      <c r="F16" s="144" t="s">
        <v>77</v>
      </c>
      <c r="G16" s="6">
        <v>24</v>
      </c>
      <c r="H16" s="9">
        <f t="shared" si="0"/>
        <v>30</v>
      </c>
      <c r="I16" s="7">
        <v>1.33</v>
      </c>
      <c r="J16" s="9">
        <f t="shared" si="1"/>
        <v>55.48872180451127</v>
      </c>
      <c r="K16" s="9">
        <f t="shared" si="2"/>
        <v>85.48872180451127</v>
      </c>
      <c r="L16" s="14" t="s">
        <v>607</v>
      </c>
      <c r="M16" s="47" t="s">
        <v>71</v>
      </c>
      <c r="N16" s="32"/>
    </row>
    <row r="17" spans="1:14" s="27" customFormat="1" ht="12.75">
      <c r="A17" s="37">
        <v>5</v>
      </c>
      <c r="B17" s="141" t="s">
        <v>133</v>
      </c>
      <c r="C17" s="38" t="s">
        <v>548</v>
      </c>
      <c r="D17" s="142" t="s">
        <v>549</v>
      </c>
      <c r="E17" s="143">
        <v>40935</v>
      </c>
      <c r="F17" s="144" t="s">
        <v>77</v>
      </c>
      <c r="G17" s="6">
        <v>28</v>
      </c>
      <c r="H17" s="9">
        <f t="shared" si="0"/>
        <v>35</v>
      </c>
      <c r="I17" s="7">
        <v>1.52</v>
      </c>
      <c r="J17" s="9">
        <f t="shared" si="1"/>
        <v>48.55263157894736</v>
      </c>
      <c r="K17" s="9">
        <f t="shared" si="2"/>
        <v>83.55263157894737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141" t="s">
        <v>550</v>
      </c>
      <c r="C18" s="33" t="s">
        <v>173</v>
      </c>
      <c r="D18" s="152" t="s">
        <v>270</v>
      </c>
      <c r="E18" s="143">
        <v>40985</v>
      </c>
      <c r="F18" s="144" t="s">
        <v>75</v>
      </c>
      <c r="G18" s="6">
        <v>25</v>
      </c>
      <c r="H18" s="9">
        <f t="shared" si="0"/>
        <v>31.25</v>
      </c>
      <c r="I18" s="45">
        <v>1.44</v>
      </c>
      <c r="J18" s="9">
        <f t="shared" si="1"/>
        <v>51.25</v>
      </c>
      <c r="K18" s="9">
        <f t="shared" si="2"/>
        <v>82.5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141" t="s">
        <v>551</v>
      </c>
      <c r="C19" s="33" t="s">
        <v>552</v>
      </c>
      <c r="D19" s="150" t="s">
        <v>239</v>
      </c>
      <c r="E19" s="143">
        <v>41014</v>
      </c>
      <c r="F19" s="144" t="s">
        <v>75</v>
      </c>
      <c r="G19" s="6">
        <v>25</v>
      </c>
      <c r="H19" s="9">
        <f t="shared" si="0"/>
        <v>31.25</v>
      </c>
      <c r="I19" s="45">
        <v>1.45</v>
      </c>
      <c r="J19" s="9">
        <f t="shared" si="1"/>
        <v>50.89655172413793</v>
      </c>
      <c r="K19" s="9">
        <f t="shared" si="2"/>
        <v>82.14655172413794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141" t="s">
        <v>553</v>
      </c>
      <c r="C20" s="38" t="s">
        <v>554</v>
      </c>
      <c r="D20" s="142" t="s">
        <v>180</v>
      </c>
      <c r="E20" s="143">
        <v>41231</v>
      </c>
      <c r="F20" s="144" t="s">
        <v>75</v>
      </c>
      <c r="G20" s="6">
        <v>25</v>
      </c>
      <c r="H20" s="9">
        <f t="shared" si="0"/>
        <v>31.25</v>
      </c>
      <c r="I20" s="7">
        <v>1.57</v>
      </c>
      <c r="J20" s="9">
        <f t="shared" si="1"/>
        <v>47.00636942675159</v>
      </c>
      <c r="K20" s="9">
        <f t="shared" si="2"/>
        <v>78.25636942675159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141" t="s">
        <v>293</v>
      </c>
      <c r="C21" s="33" t="s">
        <v>156</v>
      </c>
      <c r="D21" s="150" t="s">
        <v>233</v>
      </c>
      <c r="E21" s="143">
        <v>41078</v>
      </c>
      <c r="F21" s="144" t="s">
        <v>75</v>
      </c>
      <c r="G21" s="6">
        <v>22</v>
      </c>
      <c r="H21" s="9">
        <f t="shared" si="0"/>
        <v>27.5</v>
      </c>
      <c r="I21" s="45">
        <v>1.47</v>
      </c>
      <c r="J21" s="9">
        <f t="shared" si="1"/>
        <v>50.20408163265306</v>
      </c>
      <c r="K21" s="9">
        <f t="shared" si="2"/>
        <v>77.70408163265306</v>
      </c>
      <c r="L21" s="14" t="s">
        <v>607</v>
      </c>
      <c r="M21" s="47" t="s">
        <v>71</v>
      </c>
      <c r="N21" s="32"/>
    </row>
    <row r="22" spans="1:14" s="27" customFormat="1" ht="12.75">
      <c r="A22" s="37">
        <v>10</v>
      </c>
      <c r="B22" s="141" t="s">
        <v>555</v>
      </c>
      <c r="C22" s="38" t="s">
        <v>158</v>
      </c>
      <c r="D22" s="147" t="s">
        <v>239</v>
      </c>
      <c r="E22" s="143">
        <v>40472</v>
      </c>
      <c r="F22" s="144" t="s">
        <v>77</v>
      </c>
      <c r="G22" s="6">
        <v>12</v>
      </c>
      <c r="H22" s="9">
        <f t="shared" si="0"/>
        <v>15</v>
      </c>
      <c r="I22" s="7">
        <v>1.45</v>
      </c>
      <c r="J22" s="9">
        <f t="shared" si="1"/>
        <v>50.89655172413793</v>
      </c>
      <c r="K22" s="9">
        <f t="shared" si="2"/>
        <v>65.89655172413794</v>
      </c>
      <c r="L22" s="14" t="s">
        <v>607</v>
      </c>
      <c r="M22" s="47" t="s">
        <v>71</v>
      </c>
      <c r="N22" s="32"/>
    </row>
    <row r="23" spans="1:14" s="27" customFormat="1" ht="12.75">
      <c r="A23" s="37">
        <v>11</v>
      </c>
      <c r="B23" s="141" t="s">
        <v>556</v>
      </c>
      <c r="C23" s="38" t="s">
        <v>316</v>
      </c>
      <c r="D23" s="142" t="s">
        <v>233</v>
      </c>
      <c r="E23" s="143">
        <v>40972</v>
      </c>
      <c r="F23" s="144" t="s">
        <v>75</v>
      </c>
      <c r="G23" s="6">
        <v>24</v>
      </c>
      <c r="H23" s="9">
        <f t="shared" si="0"/>
        <v>30</v>
      </c>
      <c r="I23" s="7">
        <v>2.1</v>
      </c>
      <c r="J23" s="9">
        <f t="shared" si="1"/>
        <v>35.14285714285714</v>
      </c>
      <c r="K23" s="9">
        <f t="shared" si="2"/>
        <v>65.14285714285714</v>
      </c>
      <c r="L23" s="14" t="s">
        <v>607</v>
      </c>
      <c r="M23" s="47" t="s">
        <v>71</v>
      </c>
      <c r="N23" s="32"/>
    </row>
    <row r="24" spans="1:14" s="27" customFormat="1" ht="12.75">
      <c r="A24" s="37">
        <v>12</v>
      </c>
      <c r="B24" s="141" t="s">
        <v>557</v>
      </c>
      <c r="C24" s="38" t="s">
        <v>316</v>
      </c>
      <c r="D24" s="142" t="s">
        <v>194</v>
      </c>
      <c r="E24" s="143">
        <v>40307</v>
      </c>
      <c r="F24" s="144" t="s">
        <v>77</v>
      </c>
      <c r="G24" s="6">
        <v>23</v>
      </c>
      <c r="H24" s="9">
        <f t="shared" si="0"/>
        <v>28.75</v>
      </c>
      <c r="I24" s="7">
        <v>2.06</v>
      </c>
      <c r="J24" s="9">
        <f t="shared" si="1"/>
        <v>35.8252427184466</v>
      </c>
      <c r="K24" s="9">
        <f t="shared" si="2"/>
        <v>64.5752427184466</v>
      </c>
      <c r="L24" s="14" t="s">
        <v>607</v>
      </c>
      <c r="M24" s="47" t="s">
        <v>71</v>
      </c>
      <c r="N24" s="32"/>
    </row>
    <row r="25" spans="1:14" s="27" customFormat="1" ht="12.75">
      <c r="A25" s="37">
        <v>13</v>
      </c>
      <c r="B25" s="141" t="s">
        <v>558</v>
      </c>
      <c r="C25" s="38" t="s">
        <v>291</v>
      </c>
      <c r="D25" s="142" t="s">
        <v>181</v>
      </c>
      <c r="E25" s="143">
        <v>41212</v>
      </c>
      <c r="F25" s="144" t="s">
        <v>75</v>
      </c>
      <c r="G25" s="6">
        <v>24</v>
      </c>
      <c r="H25" s="9">
        <f t="shared" si="0"/>
        <v>30</v>
      </c>
      <c r="I25" s="7">
        <v>2.14</v>
      </c>
      <c r="J25" s="9">
        <f t="shared" si="1"/>
        <v>34.48598130841121</v>
      </c>
      <c r="K25" s="9">
        <f t="shared" si="2"/>
        <v>64.48598130841121</v>
      </c>
      <c r="L25" s="14" t="s">
        <v>607</v>
      </c>
      <c r="M25" s="47" t="s">
        <v>71</v>
      </c>
      <c r="N25" s="32"/>
    </row>
    <row r="26" spans="1:14" s="27" customFormat="1" ht="12.75">
      <c r="A26" s="37">
        <v>14</v>
      </c>
      <c r="B26" s="141" t="s">
        <v>559</v>
      </c>
      <c r="C26" s="38" t="s">
        <v>343</v>
      </c>
      <c r="D26" s="142" t="s">
        <v>560</v>
      </c>
      <c r="E26" s="143">
        <v>40850</v>
      </c>
      <c r="F26" s="144" t="s">
        <v>77</v>
      </c>
      <c r="G26" s="6">
        <v>22</v>
      </c>
      <c r="H26" s="9">
        <f t="shared" si="0"/>
        <v>27.5</v>
      </c>
      <c r="I26" s="7">
        <v>2.06</v>
      </c>
      <c r="J26" s="9">
        <f t="shared" si="1"/>
        <v>35.8252427184466</v>
      </c>
      <c r="K26" s="9">
        <f t="shared" si="2"/>
        <v>63.3252427184466</v>
      </c>
      <c r="L26" s="14" t="s">
        <v>607</v>
      </c>
      <c r="M26" s="47" t="s">
        <v>71</v>
      </c>
      <c r="N26" s="32"/>
    </row>
    <row r="27" spans="1:14" s="27" customFormat="1" ht="12.75">
      <c r="A27" s="37">
        <v>15</v>
      </c>
      <c r="B27" s="141" t="s">
        <v>561</v>
      </c>
      <c r="C27" s="38" t="s">
        <v>166</v>
      </c>
      <c r="D27" s="142" t="s">
        <v>181</v>
      </c>
      <c r="E27" s="143">
        <v>40879</v>
      </c>
      <c r="F27" s="144" t="s">
        <v>77</v>
      </c>
      <c r="G27" s="6">
        <v>21</v>
      </c>
      <c r="H27" s="9">
        <f t="shared" si="0"/>
        <v>26.25</v>
      </c>
      <c r="I27" s="7">
        <v>2.02</v>
      </c>
      <c r="J27" s="9">
        <f t="shared" si="1"/>
        <v>36.53465346534653</v>
      </c>
      <c r="K27" s="9">
        <f t="shared" si="2"/>
        <v>62.78465346534653</v>
      </c>
      <c r="L27" s="14" t="s">
        <v>607</v>
      </c>
      <c r="M27" s="47" t="s">
        <v>71</v>
      </c>
      <c r="N27" s="32"/>
    </row>
    <row r="28" spans="1:14" s="27" customFormat="1" ht="12.75">
      <c r="A28" s="37">
        <v>16</v>
      </c>
      <c r="B28" s="141" t="s">
        <v>562</v>
      </c>
      <c r="C28" s="38" t="s">
        <v>545</v>
      </c>
      <c r="D28" s="142" t="s">
        <v>563</v>
      </c>
      <c r="E28" s="143">
        <v>41008</v>
      </c>
      <c r="F28" s="144" t="s">
        <v>77</v>
      </c>
      <c r="G28" s="6">
        <v>22</v>
      </c>
      <c r="H28" s="9">
        <f t="shared" si="0"/>
        <v>27.5</v>
      </c>
      <c r="I28" s="7">
        <v>2.16</v>
      </c>
      <c r="J28" s="9">
        <f t="shared" si="1"/>
        <v>34.166666666666664</v>
      </c>
      <c r="K28" s="9">
        <f t="shared" si="2"/>
        <v>61.666666666666664</v>
      </c>
      <c r="L28" s="14" t="s">
        <v>607</v>
      </c>
      <c r="M28" s="47" t="s">
        <v>71</v>
      </c>
      <c r="N28" s="32"/>
    </row>
    <row r="29" spans="1:14" s="27" customFormat="1" ht="12.75">
      <c r="A29" s="41">
        <v>17</v>
      </c>
      <c r="B29" s="141" t="s">
        <v>564</v>
      </c>
      <c r="C29" s="33" t="s">
        <v>235</v>
      </c>
      <c r="D29" s="152" t="s">
        <v>563</v>
      </c>
      <c r="E29" s="143">
        <v>41101</v>
      </c>
      <c r="F29" s="144" t="s">
        <v>75</v>
      </c>
      <c r="G29" s="6">
        <v>22</v>
      </c>
      <c r="H29" s="9">
        <f t="shared" si="0"/>
        <v>27.5</v>
      </c>
      <c r="I29" s="45">
        <v>2.37</v>
      </c>
      <c r="J29" s="9">
        <f t="shared" si="1"/>
        <v>31.139240506329113</v>
      </c>
      <c r="K29" s="9">
        <f t="shared" si="2"/>
        <v>58.639240506329116</v>
      </c>
      <c r="L29" s="14" t="s">
        <v>607</v>
      </c>
      <c r="M29" s="47" t="s">
        <v>71</v>
      </c>
      <c r="N29" s="32"/>
    </row>
    <row r="30" spans="1:14" s="27" customFormat="1" ht="12.75">
      <c r="A30" s="37">
        <v>18</v>
      </c>
      <c r="B30" s="141" t="s">
        <v>565</v>
      </c>
      <c r="C30" s="38" t="s">
        <v>566</v>
      </c>
      <c r="D30" s="142" t="s">
        <v>233</v>
      </c>
      <c r="E30" s="143">
        <v>28049</v>
      </c>
      <c r="F30" s="144" t="s">
        <v>76</v>
      </c>
      <c r="G30" s="6">
        <v>21</v>
      </c>
      <c r="H30" s="9">
        <f t="shared" si="0"/>
        <v>26.25</v>
      </c>
      <c r="I30" s="7">
        <v>2.32</v>
      </c>
      <c r="J30" s="9">
        <f t="shared" si="1"/>
        <v>31.810344827586206</v>
      </c>
      <c r="K30" s="9">
        <f t="shared" si="2"/>
        <v>58.060344827586206</v>
      </c>
      <c r="L30" s="14" t="s">
        <v>607</v>
      </c>
      <c r="M30" s="47" t="s">
        <v>71</v>
      </c>
      <c r="N30" s="32"/>
    </row>
    <row r="31" spans="1:14" s="27" customFormat="1" ht="12.75">
      <c r="A31" s="37">
        <v>19</v>
      </c>
      <c r="B31" s="141" t="s">
        <v>567</v>
      </c>
      <c r="C31" s="38" t="s">
        <v>545</v>
      </c>
      <c r="D31" s="142" t="s">
        <v>239</v>
      </c>
      <c r="E31" s="143">
        <v>28047</v>
      </c>
      <c r="F31" s="144" t="s">
        <v>76</v>
      </c>
      <c r="G31" s="6">
        <v>21</v>
      </c>
      <c r="H31" s="9">
        <f t="shared" si="0"/>
        <v>26.25</v>
      </c>
      <c r="I31" s="7">
        <v>2.34</v>
      </c>
      <c r="J31" s="9">
        <f t="shared" si="1"/>
        <v>31.53846153846154</v>
      </c>
      <c r="K31" s="9">
        <f t="shared" si="2"/>
        <v>57.78846153846154</v>
      </c>
      <c r="L31" s="14" t="s">
        <v>607</v>
      </c>
      <c r="M31" s="47" t="s">
        <v>71</v>
      </c>
      <c r="N31" s="32"/>
    </row>
    <row r="32" spans="1:14" s="27" customFormat="1" ht="12.75">
      <c r="A32" s="37">
        <v>20</v>
      </c>
      <c r="B32" s="141" t="s">
        <v>568</v>
      </c>
      <c r="C32" s="38" t="s">
        <v>348</v>
      </c>
      <c r="D32" s="142" t="s">
        <v>197</v>
      </c>
      <c r="E32" s="143">
        <v>41181</v>
      </c>
      <c r="F32" s="144" t="s">
        <v>75</v>
      </c>
      <c r="G32" s="6">
        <v>22</v>
      </c>
      <c r="H32" s="9">
        <f t="shared" si="0"/>
        <v>27.5</v>
      </c>
      <c r="I32" s="7">
        <v>2.47</v>
      </c>
      <c r="J32" s="9">
        <f t="shared" si="1"/>
        <v>29.878542510121456</v>
      </c>
      <c r="K32" s="9">
        <f t="shared" si="2"/>
        <v>57.378542510121456</v>
      </c>
      <c r="L32" s="14" t="s">
        <v>607</v>
      </c>
      <c r="M32" s="47" t="s">
        <v>71</v>
      </c>
      <c r="N32" s="32"/>
    </row>
    <row r="33" spans="1:14" s="27" customFormat="1" ht="12.75">
      <c r="A33" s="37">
        <v>21</v>
      </c>
      <c r="B33" s="141" t="s">
        <v>441</v>
      </c>
      <c r="C33" s="38" t="s">
        <v>343</v>
      </c>
      <c r="D33" s="142" t="s">
        <v>296</v>
      </c>
      <c r="E33" s="143">
        <v>28052</v>
      </c>
      <c r="F33" s="144" t="s">
        <v>76</v>
      </c>
      <c r="G33" s="6">
        <v>20</v>
      </c>
      <c r="H33" s="9">
        <f t="shared" si="0"/>
        <v>25</v>
      </c>
      <c r="I33" s="7">
        <v>2.37</v>
      </c>
      <c r="J33" s="9">
        <f t="shared" si="1"/>
        <v>31.139240506329113</v>
      </c>
      <c r="K33" s="9">
        <f t="shared" si="2"/>
        <v>56.139240506329116</v>
      </c>
      <c r="L33" s="14" t="s">
        <v>607</v>
      </c>
      <c r="M33" s="47" t="s">
        <v>71</v>
      </c>
      <c r="N33" s="32"/>
    </row>
    <row r="34" spans="1:14" s="27" customFormat="1" ht="12.75">
      <c r="A34" s="37">
        <v>22</v>
      </c>
      <c r="B34" s="141" t="s">
        <v>569</v>
      </c>
      <c r="C34" s="38" t="s">
        <v>545</v>
      </c>
      <c r="D34" s="142" t="s">
        <v>197</v>
      </c>
      <c r="E34" s="143">
        <v>41228</v>
      </c>
      <c r="F34" s="144" t="s">
        <v>75</v>
      </c>
      <c r="G34" s="6">
        <v>19</v>
      </c>
      <c r="H34" s="9">
        <f t="shared" si="0"/>
        <v>23.75</v>
      </c>
      <c r="I34" s="7">
        <v>2.32</v>
      </c>
      <c r="J34" s="9">
        <f t="shared" si="1"/>
        <v>31.810344827586206</v>
      </c>
      <c r="K34" s="9">
        <f t="shared" si="2"/>
        <v>55.560344827586206</v>
      </c>
      <c r="L34" s="14" t="s">
        <v>607</v>
      </c>
      <c r="M34" s="47" t="s">
        <v>71</v>
      </c>
      <c r="N34" s="32"/>
    </row>
    <row r="35" spans="1:14" s="27" customFormat="1" ht="12.75">
      <c r="A35" s="37">
        <v>23</v>
      </c>
      <c r="B35" s="141" t="s">
        <v>570</v>
      </c>
      <c r="C35" s="38" t="s">
        <v>228</v>
      </c>
      <c r="D35" s="147" t="s">
        <v>571</v>
      </c>
      <c r="E35" s="143">
        <v>41114</v>
      </c>
      <c r="F35" s="144" t="s">
        <v>75</v>
      </c>
      <c r="G35" s="6">
        <v>20</v>
      </c>
      <c r="H35" s="9">
        <f t="shared" si="0"/>
        <v>25</v>
      </c>
      <c r="I35" s="7">
        <v>2.44</v>
      </c>
      <c r="J35" s="9">
        <f t="shared" si="1"/>
        <v>30.24590163934426</v>
      </c>
      <c r="K35" s="9">
        <f t="shared" si="2"/>
        <v>55.24590163934426</v>
      </c>
      <c r="L35" s="14" t="s">
        <v>607</v>
      </c>
      <c r="M35" s="47" t="s">
        <v>71</v>
      </c>
      <c r="N35" s="32"/>
    </row>
    <row r="36" spans="1:14" s="27" customFormat="1" ht="12.75">
      <c r="A36" s="37">
        <v>24</v>
      </c>
      <c r="B36" s="141" t="s">
        <v>572</v>
      </c>
      <c r="C36" s="38" t="s">
        <v>160</v>
      </c>
      <c r="D36" s="142" t="s">
        <v>184</v>
      </c>
      <c r="E36" s="143">
        <v>28048</v>
      </c>
      <c r="F36" s="144" t="s">
        <v>76</v>
      </c>
      <c r="G36" s="6">
        <v>18</v>
      </c>
      <c r="H36" s="9">
        <f t="shared" si="0"/>
        <v>22.5</v>
      </c>
      <c r="I36" s="7">
        <v>2.26</v>
      </c>
      <c r="J36" s="9">
        <f t="shared" si="1"/>
        <v>32.65486725663717</v>
      </c>
      <c r="K36" s="9">
        <f t="shared" si="2"/>
        <v>55.15486725663717</v>
      </c>
      <c r="L36" s="14" t="s">
        <v>607</v>
      </c>
      <c r="M36" s="47" t="s">
        <v>71</v>
      </c>
      <c r="N36" s="32"/>
    </row>
    <row r="37" spans="1:14" s="27" customFormat="1" ht="12.75">
      <c r="A37" s="37">
        <v>25</v>
      </c>
      <c r="B37" s="141" t="s">
        <v>573</v>
      </c>
      <c r="C37" s="38" t="s">
        <v>340</v>
      </c>
      <c r="D37" s="142" t="s">
        <v>574</v>
      </c>
      <c r="E37" s="143">
        <v>40838</v>
      </c>
      <c r="F37" s="144" t="s">
        <v>75</v>
      </c>
      <c r="G37" s="6">
        <v>24</v>
      </c>
      <c r="H37" s="9">
        <f t="shared" si="0"/>
        <v>30</v>
      </c>
      <c r="I37" s="7">
        <v>3.04</v>
      </c>
      <c r="J37" s="9">
        <f t="shared" si="1"/>
        <v>24.27631578947368</v>
      </c>
      <c r="K37" s="9">
        <f t="shared" si="2"/>
        <v>54.276315789473685</v>
      </c>
      <c r="L37" s="14" t="s">
        <v>607</v>
      </c>
      <c r="M37" s="47" t="s">
        <v>71</v>
      </c>
      <c r="N37" s="32"/>
    </row>
    <row r="38" spans="1:14" s="27" customFormat="1" ht="12.75">
      <c r="A38" s="37">
        <v>26</v>
      </c>
      <c r="B38" s="141" t="s">
        <v>575</v>
      </c>
      <c r="C38" s="38" t="s">
        <v>576</v>
      </c>
      <c r="D38" s="142" t="s">
        <v>577</v>
      </c>
      <c r="E38" s="143">
        <v>40945</v>
      </c>
      <c r="F38" s="144" t="s">
        <v>77</v>
      </c>
      <c r="G38" s="6">
        <v>18</v>
      </c>
      <c r="H38" s="9">
        <f t="shared" si="0"/>
        <v>22.5</v>
      </c>
      <c r="I38" s="7">
        <v>2.35</v>
      </c>
      <c r="J38" s="9">
        <f t="shared" si="1"/>
        <v>31.404255319148934</v>
      </c>
      <c r="K38" s="9">
        <f t="shared" si="2"/>
        <v>53.90425531914893</v>
      </c>
      <c r="L38" s="14" t="s">
        <v>607</v>
      </c>
      <c r="M38" s="47" t="s">
        <v>71</v>
      </c>
      <c r="N38" s="32"/>
    </row>
    <row r="39" spans="1:14" s="27" customFormat="1" ht="12.75">
      <c r="A39" s="37">
        <v>27</v>
      </c>
      <c r="B39" s="141" t="s">
        <v>578</v>
      </c>
      <c r="C39" s="33" t="s">
        <v>579</v>
      </c>
      <c r="D39" s="146" t="s">
        <v>247</v>
      </c>
      <c r="E39" s="143">
        <v>40936</v>
      </c>
      <c r="F39" s="144" t="s">
        <v>75</v>
      </c>
      <c r="G39" s="6">
        <v>17</v>
      </c>
      <c r="H39" s="9">
        <f t="shared" si="0"/>
        <v>21.25</v>
      </c>
      <c r="I39" s="45">
        <v>2.34</v>
      </c>
      <c r="J39" s="9">
        <f t="shared" si="1"/>
        <v>31.53846153846154</v>
      </c>
      <c r="K39" s="9">
        <f t="shared" si="2"/>
        <v>52.78846153846154</v>
      </c>
      <c r="L39" s="14" t="s">
        <v>607</v>
      </c>
      <c r="M39" s="47" t="s">
        <v>71</v>
      </c>
      <c r="N39" s="32"/>
    </row>
    <row r="40" spans="1:14" s="27" customFormat="1" ht="12.75">
      <c r="A40" s="37">
        <v>28</v>
      </c>
      <c r="B40" s="141" t="s">
        <v>142</v>
      </c>
      <c r="C40" s="38" t="s">
        <v>326</v>
      </c>
      <c r="D40" s="142" t="s">
        <v>357</v>
      </c>
      <c r="E40" s="143">
        <v>28046</v>
      </c>
      <c r="F40" s="144" t="s">
        <v>76</v>
      </c>
      <c r="G40" s="6">
        <v>15</v>
      </c>
      <c r="H40" s="9">
        <f t="shared" si="0"/>
        <v>18.75</v>
      </c>
      <c r="I40" s="7">
        <v>2.18</v>
      </c>
      <c r="J40" s="9">
        <f t="shared" si="1"/>
        <v>33.85321100917431</v>
      </c>
      <c r="K40" s="9">
        <f t="shared" si="2"/>
        <v>52.60321100917431</v>
      </c>
      <c r="L40" s="14" t="s">
        <v>607</v>
      </c>
      <c r="M40" s="47" t="s">
        <v>71</v>
      </c>
      <c r="N40" s="32"/>
    </row>
    <row r="41" spans="1:14" s="27" customFormat="1" ht="12.75">
      <c r="A41" s="37">
        <v>29</v>
      </c>
      <c r="B41" s="141" t="s">
        <v>580</v>
      </c>
      <c r="C41" s="38" t="s">
        <v>380</v>
      </c>
      <c r="D41" s="147" t="s">
        <v>179</v>
      </c>
      <c r="E41" s="143">
        <v>41093</v>
      </c>
      <c r="F41" s="144" t="s">
        <v>75</v>
      </c>
      <c r="G41" s="6">
        <v>16</v>
      </c>
      <c r="H41" s="9">
        <f t="shared" si="0"/>
        <v>20</v>
      </c>
      <c r="I41" s="7">
        <v>2.34</v>
      </c>
      <c r="J41" s="9">
        <f t="shared" si="1"/>
        <v>31.53846153846154</v>
      </c>
      <c r="K41" s="9">
        <f t="shared" si="2"/>
        <v>51.53846153846154</v>
      </c>
      <c r="L41" s="14" t="s">
        <v>607</v>
      </c>
      <c r="M41" s="47" t="s">
        <v>71</v>
      </c>
      <c r="N41" s="32"/>
    </row>
    <row r="42" spans="1:14" s="27" customFormat="1" ht="12.75">
      <c r="A42" s="37">
        <v>30</v>
      </c>
      <c r="B42" s="141" t="s">
        <v>581</v>
      </c>
      <c r="C42" s="38" t="s">
        <v>582</v>
      </c>
      <c r="D42" s="147" t="s">
        <v>296</v>
      </c>
      <c r="E42" s="143">
        <v>41128</v>
      </c>
      <c r="F42" s="144" t="s">
        <v>75</v>
      </c>
      <c r="G42" s="6">
        <v>16</v>
      </c>
      <c r="H42" s="9">
        <f t="shared" si="0"/>
        <v>20</v>
      </c>
      <c r="I42" s="7">
        <v>2.41</v>
      </c>
      <c r="J42" s="9">
        <f t="shared" si="1"/>
        <v>30.622406639004147</v>
      </c>
      <c r="K42" s="9">
        <f t="shared" si="2"/>
        <v>50.62240663900415</v>
      </c>
      <c r="L42" s="14" t="s">
        <v>607</v>
      </c>
      <c r="M42" s="47" t="s">
        <v>71</v>
      </c>
      <c r="N42" s="32"/>
    </row>
    <row r="43" spans="1:14" s="27" customFormat="1" ht="12.75" customHeight="1">
      <c r="A43" s="37">
        <v>31</v>
      </c>
      <c r="B43" s="141" t="s">
        <v>583</v>
      </c>
      <c r="C43" s="38" t="s">
        <v>348</v>
      </c>
      <c r="D43" s="151" t="s">
        <v>584</v>
      </c>
      <c r="E43" s="143">
        <v>28053</v>
      </c>
      <c r="F43" s="144" t="s">
        <v>76</v>
      </c>
      <c r="G43" s="6">
        <v>16</v>
      </c>
      <c r="H43" s="9">
        <f t="shared" si="0"/>
        <v>20</v>
      </c>
      <c r="I43" s="7">
        <v>2.47</v>
      </c>
      <c r="J43" s="9">
        <f t="shared" si="1"/>
        <v>29.878542510121456</v>
      </c>
      <c r="K43" s="9">
        <f t="shared" si="2"/>
        <v>49.878542510121456</v>
      </c>
      <c r="L43" s="14" t="s">
        <v>607</v>
      </c>
      <c r="M43" s="47" t="s">
        <v>71</v>
      </c>
      <c r="N43" s="32"/>
    </row>
    <row r="44" spans="1:14" s="27" customFormat="1" ht="12.75" customHeight="1">
      <c r="A44" s="37">
        <v>32</v>
      </c>
      <c r="B44" s="141" t="s">
        <v>585</v>
      </c>
      <c r="C44" s="38" t="s">
        <v>269</v>
      </c>
      <c r="D44" s="153" t="s">
        <v>197</v>
      </c>
      <c r="E44" s="143">
        <v>40900</v>
      </c>
      <c r="F44" s="144" t="s">
        <v>77</v>
      </c>
      <c r="G44" s="6">
        <v>14</v>
      </c>
      <c r="H44" s="9">
        <f t="shared" si="0"/>
        <v>17.5</v>
      </c>
      <c r="I44" s="7">
        <v>2.57</v>
      </c>
      <c r="J44" s="9">
        <f t="shared" si="1"/>
        <v>28.715953307392997</v>
      </c>
      <c r="K44" s="9">
        <f t="shared" si="2"/>
        <v>46.215953307392994</v>
      </c>
      <c r="L44" s="14" t="s">
        <v>607</v>
      </c>
      <c r="M44" s="47" t="s">
        <v>71</v>
      </c>
      <c r="N44" s="32"/>
    </row>
    <row r="45" spans="1:14" s="27" customFormat="1" ht="12.75" customHeight="1">
      <c r="A45" s="37">
        <v>33</v>
      </c>
      <c r="B45" s="141" t="s">
        <v>586</v>
      </c>
      <c r="C45" s="38" t="s">
        <v>348</v>
      </c>
      <c r="D45" s="145" t="s">
        <v>587</v>
      </c>
      <c r="E45" s="143">
        <v>41159</v>
      </c>
      <c r="F45" s="144" t="s">
        <v>75</v>
      </c>
      <c r="G45" s="6">
        <v>13</v>
      </c>
      <c r="H45" s="9">
        <f t="shared" si="0"/>
        <v>16.25</v>
      </c>
      <c r="I45" s="7">
        <v>3.03</v>
      </c>
      <c r="J45" s="9">
        <f t="shared" si="1"/>
        <v>24.356435643564357</v>
      </c>
      <c r="K45" s="9">
        <f t="shared" si="2"/>
        <v>40.60643564356435</v>
      </c>
      <c r="L45" s="14" t="s">
        <v>607</v>
      </c>
      <c r="M45" s="47" t="s">
        <v>71</v>
      </c>
      <c r="N45" s="32"/>
    </row>
    <row r="46" spans="1:14" s="27" customFormat="1" ht="12.75" customHeight="1">
      <c r="A46" s="37">
        <v>34</v>
      </c>
      <c r="B46" s="141" t="s">
        <v>148</v>
      </c>
      <c r="C46" s="38" t="s">
        <v>588</v>
      </c>
      <c r="D46" s="154" t="s">
        <v>589</v>
      </c>
      <c r="E46" s="143">
        <v>40748</v>
      </c>
      <c r="F46" s="144" t="s">
        <v>77</v>
      </c>
      <c r="G46" s="6">
        <v>9</v>
      </c>
      <c r="H46" s="9">
        <f t="shared" si="0"/>
        <v>11.25</v>
      </c>
      <c r="I46" s="7">
        <v>3.32</v>
      </c>
      <c r="J46" s="9">
        <f t="shared" si="1"/>
        <v>22.228915662650603</v>
      </c>
      <c r="K46" s="9">
        <f t="shared" si="2"/>
        <v>33.47891566265061</v>
      </c>
      <c r="L46" s="14" t="s">
        <v>607</v>
      </c>
      <c r="M46" s="47" t="s">
        <v>71</v>
      </c>
      <c r="N46" s="32"/>
    </row>
    <row r="47" spans="1:14" s="27" customFormat="1" ht="12.75" customHeight="1">
      <c r="A47" s="37">
        <v>35</v>
      </c>
      <c r="B47" s="141" t="s">
        <v>590</v>
      </c>
      <c r="C47" s="38" t="s">
        <v>591</v>
      </c>
      <c r="D47" s="151" t="s">
        <v>592</v>
      </c>
      <c r="E47" s="143">
        <v>40348</v>
      </c>
      <c r="F47" s="144" t="s">
        <v>77</v>
      </c>
      <c r="G47" s="6">
        <v>8</v>
      </c>
      <c r="H47" s="9">
        <f t="shared" si="0"/>
        <v>10</v>
      </c>
      <c r="I47" s="7">
        <v>3.25</v>
      </c>
      <c r="J47" s="9">
        <f t="shared" si="1"/>
        <v>22.707692307692305</v>
      </c>
      <c r="K47" s="9">
        <f t="shared" si="2"/>
        <v>32.707692307692305</v>
      </c>
      <c r="L47" s="14" t="s">
        <v>607</v>
      </c>
      <c r="M47" s="47" t="s">
        <v>71</v>
      </c>
      <c r="N47" s="32"/>
    </row>
    <row r="48" spans="1:12" ht="12.75" customHeight="1">
      <c r="A48" s="26"/>
      <c r="B48" s="168" t="s">
        <v>31</v>
      </c>
      <c r="C48" s="168"/>
      <c r="D48" s="168"/>
      <c r="E48" s="49"/>
      <c r="F48" s="16">
        <f>COUNT(E13:E47)</f>
        <v>35</v>
      </c>
      <c r="G48" s="16">
        <f>COUNTIF(G13:G47,"&gt;0")</f>
        <v>35</v>
      </c>
      <c r="H48" s="16"/>
      <c r="I48" s="16">
        <f>COUNTIF(I13:I47,"&gt;0")</f>
        <v>35</v>
      </c>
      <c r="J48" s="16"/>
      <c r="K48" s="16"/>
      <c r="L48" s="16">
        <f>COUNTIF(K13:K47,"&gt;0")</f>
        <v>35</v>
      </c>
    </row>
    <row r="49" spans="2:12" ht="12.75">
      <c r="B49" s="168" t="s">
        <v>65</v>
      </c>
      <c r="C49" s="168"/>
      <c r="D49" s="168"/>
      <c r="E49" s="49"/>
      <c r="F49" s="23"/>
      <c r="G49" s="23">
        <f>G48*100/F48</f>
        <v>100</v>
      </c>
      <c r="H49" s="23"/>
      <c r="I49" s="23">
        <f>I48*100/F48</f>
        <v>100</v>
      </c>
      <c r="J49" s="23"/>
      <c r="K49" s="23"/>
      <c r="L49" s="23">
        <f>L48*100/F48</f>
        <v>100</v>
      </c>
    </row>
    <row r="50" spans="5:15" ht="12.75">
      <c r="E50" s="169" t="s">
        <v>15</v>
      </c>
      <c r="F50" s="170"/>
      <c r="G50" s="170"/>
      <c r="H50" s="170"/>
      <c r="I50" s="170"/>
      <c r="J50" s="170"/>
      <c r="K50" s="170"/>
      <c r="L50" s="167" t="s">
        <v>258</v>
      </c>
      <c r="M50" s="167"/>
      <c r="N50" s="167"/>
      <c r="O50" s="167"/>
    </row>
    <row r="51" spans="5:15" ht="12.75">
      <c r="E51" s="169" t="s">
        <v>16</v>
      </c>
      <c r="F51" s="170"/>
      <c r="G51" s="170"/>
      <c r="H51" s="170"/>
      <c r="I51" s="170"/>
      <c r="J51" s="170"/>
      <c r="K51" s="170"/>
      <c r="L51" s="167" t="s">
        <v>604</v>
      </c>
      <c r="M51" s="167"/>
      <c r="N51" s="167"/>
      <c r="O51" s="167"/>
    </row>
    <row r="52" spans="12:15" ht="12.75">
      <c r="L52" s="167" t="s">
        <v>605</v>
      </c>
      <c r="M52" s="167"/>
      <c r="N52" s="167"/>
      <c r="O52" s="167"/>
    </row>
    <row r="53" spans="12:15" ht="12.75">
      <c r="L53" s="167" t="s">
        <v>593</v>
      </c>
      <c r="M53" s="167"/>
      <c r="N53" s="167"/>
      <c r="O53" s="167"/>
    </row>
    <row r="54" spans="12:15" ht="12.75">
      <c r="L54" s="167" t="s">
        <v>606</v>
      </c>
      <c r="M54" s="167"/>
      <c r="N54" s="167"/>
      <c r="O54" s="167"/>
    </row>
    <row r="55" spans="12:15" ht="12.75">
      <c r="L55" s="1"/>
      <c r="M55" s="1"/>
      <c r="N55" s="1"/>
      <c r="O55" s="1"/>
    </row>
  </sheetData>
  <sheetProtection/>
  <mergeCells count="29">
    <mergeCell ref="A1:N1"/>
    <mergeCell ref="A2:H2"/>
    <mergeCell ref="I2:N2"/>
    <mergeCell ref="F4:I4"/>
    <mergeCell ref="J4:L4"/>
    <mergeCell ref="A5:C5"/>
    <mergeCell ref="D5:K5"/>
    <mergeCell ref="L5:N5"/>
    <mergeCell ref="A6:C6"/>
    <mergeCell ref="D6:K6"/>
    <mergeCell ref="A7:C7"/>
    <mergeCell ref="A8:N8"/>
    <mergeCell ref="A9:D9"/>
    <mergeCell ref="E9:N9"/>
    <mergeCell ref="G10:J10"/>
    <mergeCell ref="K10:K12"/>
    <mergeCell ref="L10:L12"/>
    <mergeCell ref="M10:M12"/>
    <mergeCell ref="G11:H11"/>
    <mergeCell ref="I11:J11"/>
    <mergeCell ref="L52:O52"/>
    <mergeCell ref="L53:O53"/>
    <mergeCell ref="L54:O54"/>
    <mergeCell ref="B48:D48"/>
    <mergeCell ref="B49:D49"/>
    <mergeCell ref="E50:K50"/>
    <mergeCell ref="L50:O50"/>
    <mergeCell ref="E51:K51"/>
    <mergeCell ref="L51:O51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595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103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27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136</v>
      </c>
      <c r="C13" s="132" t="s">
        <v>420</v>
      </c>
      <c r="D13" s="132" t="s">
        <v>182</v>
      </c>
      <c r="E13" s="51">
        <v>40596</v>
      </c>
      <c r="F13" s="46" t="s">
        <v>80</v>
      </c>
      <c r="G13" s="6">
        <v>26</v>
      </c>
      <c r="H13" s="9">
        <f aca="true" t="shared" si="0" ref="H13:H27">40*G13/32</f>
        <v>32.5</v>
      </c>
      <c r="I13" s="7">
        <v>1.16</v>
      </c>
      <c r="J13" s="9">
        <f aca="true" t="shared" si="1" ref="J13:J39">60*1.14/I13</f>
        <v>58.96551724137931</v>
      </c>
      <c r="K13" s="11">
        <f aca="true" t="shared" si="2" ref="K13:K27">SUM(H13,J13)</f>
        <v>91.4655172413793</v>
      </c>
      <c r="L13" s="14" t="s">
        <v>125</v>
      </c>
      <c r="M13" s="47" t="s">
        <v>72</v>
      </c>
      <c r="N13" s="32"/>
    </row>
    <row r="14" spans="1:14" s="27" customFormat="1" ht="12.75">
      <c r="A14" s="37">
        <v>2</v>
      </c>
      <c r="B14" s="132" t="s">
        <v>424</v>
      </c>
      <c r="C14" s="132" t="s">
        <v>224</v>
      </c>
      <c r="D14" s="132" t="s">
        <v>275</v>
      </c>
      <c r="E14" s="51">
        <v>40795</v>
      </c>
      <c r="F14" s="46" t="s">
        <v>80</v>
      </c>
      <c r="G14" s="6">
        <v>25</v>
      </c>
      <c r="H14" s="9">
        <f t="shared" si="0"/>
        <v>31.25</v>
      </c>
      <c r="I14" s="7">
        <v>1.14</v>
      </c>
      <c r="J14" s="9">
        <f t="shared" si="1"/>
        <v>60</v>
      </c>
      <c r="K14" s="11">
        <f t="shared" si="2"/>
        <v>91.25</v>
      </c>
      <c r="L14" s="14" t="s">
        <v>126</v>
      </c>
      <c r="M14" s="47" t="s">
        <v>72</v>
      </c>
      <c r="N14" s="32"/>
    </row>
    <row r="15" spans="1:14" s="27" customFormat="1" ht="12.75">
      <c r="A15" s="37">
        <v>3</v>
      </c>
      <c r="B15" s="132" t="s">
        <v>422</v>
      </c>
      <c r="C15" s="132" t="s">
        <v>423</v>
      </c>
      <c r="D15" s="132" t="s">
        <v>366</v>
      </c>
      <c r="E15" s="51">
        <v>40720</v>
      </c>
      <c r="F15" s="46" t="s">
        <v>80</v>
      </c>
      <c r="G15" s="6">
        <v>25</v>
      </c>
      <c r="H15" s="9">
        <f t="shared" si="0"/>
        <v>31.25</v>
      </c>
      <c r="I15" s="7">
        <v>1.16</v>
      </c>
      <c r="J15" s="9">
        <f t="shared" si="1"/>
        <v>58.96551724137931</v>
      </c>
      <c r="K15" s="11">
        <f t="shared" si="2"/>
        <v>90.2155172413793</v>
      </c>
      <c r="L15" s="14" t="s">
        <v>126</v>
      </c>
      <c r="M15" s="47" t="s">
        <v>72</v>
      </c>
      <c r="N15" s="32"/>
    </row>
    <row r="16" spans="1:14" s="27" customFormat="1" ht="12.75">
      <c r="A16" s="37">
        <v>4</v>
      </c>
      <c r="B16" s="132" t="s">
        <v>429</v>
      </c>
      <c r="C16" s="132" t="s">
        <v>430</v>
      </c>
      <c r="D16" s="132" t="s">
        <v>185</v>
      </c>
      <c r="E16" s="51">
        <v>40559</v>
      </c>
      <c r="F16" s="46" t="s">
        <v>447</v>
      </c>
      <c r="G16" s="6">
        <v>19</v>
      </c>
      <c r="H16" s="9">
        <f t="shared" si="0"/>
        <v>23.75</v>
      </c>
      <c r="I16" s="7">
        <v>1.21</v>
      </c>
      <c r="J16" s="9">
        <f t="shared" si="1"/>
        <v>56.5289256198347</v>
      </c>
      <c r="K16" s="11">
        <f t="shared" si="2"/>
        <v>80.2789256198347</v>
      </c>
      <c r="L16" s="14" t="s">
        <v>607</v>
      </c>
      <c r="M16" s="47" t="s">
        <v>72</v>
      </c>
      <c r="N16" s="32"/>
    </row>
    <row r="17" spans="1:14" s="27" customFormat="1" ht="12.75">
      <c r="A17" s="37">
        <v>5</v>
      </c>
      <c r="B17" s="138" t="s">
        <v>471</v>
      </c>
      <c r="C17" s="38" t="s">
        <v>150</v>
      </c>
      <c r="D17" s="42" t="s">
        <v>366</v>
      </c>
      <c r="E17" s="51">
        <v>40437</v>
      </c>
      <c r="F17" s="46" t="s">
        <v>80</v>
      </c>
      <c r="G17" s="6">
        <v>20</v>
      </c>
      <c r="H17" s="9">
        <f t="shared" si="0"/>
        <v>25</v>
      </c>
      <c r="I17" s="7">
        <v>1.24</v>
      </c>
      <c r="J17" s="9">
        <f t="shared" si="1"/>
        <v>55.16129032258064</v>
      </c>
      <c r="K17" s="11">
        <f t="shared" si="2"/>
        <v>80.16129032258064</v>
      </c>
      <c r="L17" s="14" t="s">
        <v>607</v>
      </c>
      <c r="M17" s="47" t="s">
        <v>72</v>
      </c>
      <c r="N17" s="32"/>
    </row>
    <row r="18" spans="1:14" s="27" customFormat="1" ht="12.75">
      <c r="A18" s="37">
        <v>6</v>
      </c>
      <c r="B18" s="138" t="s">
        <v>484</v>
      </c>
      <c r="C18" s="38" t="s">
        <v>420</v>
      </c>
      <c r="D18" s="42" t="s">
        <v>485</v>
      </c>
      <c r="E18" s="51">
        <v>40735</v>
      </c>
      <c r="F18" s="46" t="s">
        <v>448</v>
      </c>
      <c r="G18" s="6">
        <v>16</v>
      </c>
      <c r="H18" s="9">
        <f t="shared" si="0"/>
        <v>20</v>
      </c>
      <c r="I18" s="7">
        <v>1.15</v>
      </c>
      <c r="J18" s="9">
        <f t="shared" si="1"/>
        <v>59.47826086956521</v>
      </c>
      <c r="K18" s="11">
        <f t="shared" si="2"/>
        <v>79.47826086956522</v>
      </c>
      <c r="L18" s="14" t="s">
        <v>607</v>
      </c>
      <c r="M18" s="47" t="s">
        <v>72</v>
      </c>
      <c r="N18" s="32"/>
    </row>
    <row r="19" spans="1:14" s="27" customFormat="1" ht="12.75">
      <c r="A19" s="37">
        <v>7</v>
      </c>
      <c r="B19" s="132" t="s">
        <v>426</v>
      </c>
      <c r="C19" s="132" t="s">
        <v>427</v>
      </c>
      <c r="D19" s="132" t="s">
        <v>260</v>
      </c>
      <c r="E19" s="51">
        <v>40604</v>
      </c>
      <c r="F19" s="46" t="s">
        <v>448</v>
      </c>
      <c r="G19" s="6">
        <v>17</v>
      </c>
      <c r="H19" s="9">
        <f t="shared" si="0"/>
        <v>21.25</v>
      </c>
      <c r="I19" s="7">
        <v>1.22</v>
      </c>
      <c r="J19" s="9">
        <f t="shared" si="1"/>
        <v>56.065573770491795</v>
      </c>
      <c r="K19" s="11">
        <f t="shared" si="2"/>
        <v>77.3155737704918</v>
      </c>
      <c r="L19" s="14" t="s">
        <v>607</v>
      </c>
      <c r="M19" s="47" t="s">
        <v>72</v>
      </c>
      <c r="N19" s="32"/>
    </row>
    <row r="20" spans="1:14" s="27" customFormat="1" ht="12.75">
      <c r="A20" s="37">
        <v>8</v>
      </c>
      <c r="B20" s="138" t="s">
        <v>469</v>
      </c>
      <c r="C20" s="38" t="s">
        <v>165</v>
      </c>
      <c r="D20" s="39" t="s">
        <v>174</v>
      </c>
      <c r="E20" s="51">
        <v>40712</v>
      </c>
      <c r="F20" s="46" t="s">
        <v>80</v>
      </c>
      <c r="G20" s="6">
        <v>12</v>
      </c>
      <c r="H20" s="9">
        <f t="shared" si="0"/>
        <v>15</v>
      </c>
      <c r="I20" s="7">
        <v>1.18</v>
      </c>
      <c r="J20" s="9">
        <f t="shared" si="1"/>
        <v>57.96610169491525</v>
      </c>
      <c r="K20" s="11">
        <f t="shared" si="2"/>
        <v>72.96610169491525</v>
      </c>
      <c r="L20" s="14" t="s">
        <v>607</v>
      </c>
      <c r="M20" s="47" t="s">
        <v>72</v>
      </c>
      <c r="N20" s="32"/>
    </row>
    <row r="21" spans="1:14" s="27" customFormat="1" ht="12.75">
      <c r="A21" s="37">
        <v>9</v>
      </c>
      <c r="B21" s="138" t="s">
        <v>473</v>
      </c>
      <c r="C21" s="38" t="s">
        <v>474</v>
      </c>
      <c r="D21" s="39" t="s">
        <v>366</v>
      </c>
      <c r="E21" s="51">
        <v>40827</v>
      </c>
      <c r="F21" s="46" t="s">
        <v>448</v>
      </c>
      <c r="G21" s="6">
        <v>11</v>
      </c>
      <c r="H21" s="9">
        <f t="shared" si="0"/>
        <v>13.75</v>
      </c>
      <c r="I21" s="7">
        <v>1.17</v>
      </c>
      <c r="J21" s="9">
        <f t="shared" si="1"/>
        <v>58.46153846153846</v>
      </c>
      <c r="K21" s="11">
        <f t="shared" si="2"/>
        <v>72.21153846153845</v>
      </c>
      <c r="L21" s="14" t="s">
        <v>607</v>
      </c>
      <c r="M21" s="47" t="s">
        <v>72</v>
      </c>
      <c r="N21" s="32"/>
    </row>
    <row r="22" spans="1:14" s="27" customFormat="1" ht="12.75">
      <c r="A22" s="37">
        <v>10</v>
      </c>
      <c r="B22" s="138" t="s">
        <v>486</v>
      </c>
      <c r="C22" s="38" t="s">
        <v>300</v>
      </c>
      <c r="D22" s="39" t="s">
        <v>185</v>
      </c>
      <c r="E22" s="51">
        <v>40266</v>
      </c>
      <c r="F22" s="46" t="s">
        <v>448</v>
      </c>
      <c r="G22" s="6">
        <v>11</v>
      </c>
      <c r="H22" s="9">
        <f t="shared" si="0"/>
        <v>13.75</v>
      </c>
      <c r="I22" s="7">
        <v>1.22</v>
      </c>
      <c r="J22" s="9">
        <f t="shared" si="1"/>
        <v>56.065573770491795</v>
      </c>
      <c r="K22" s="11">
        <f t="shared" si="2"/>
        <v>69.8155737704918</v>
      </c>
      <c r="L22" s="14" t="s">
        <v>607</v>
      </c>
      <c r="M22" s="47" t="s">
        <v>72</v>
      </c>
      <c r="N22" s="32"/>
    </row>
    <row r="23" spans="1:14" s="27" customFormat="1" ht="12.75">
      <c r="A23" s="37">
        <v>11</v>
      </c>
      <c r="B23" s="132" t="s">
        <v>425</v>
      </c>
      <c r="C23" s="132" t="s">
        <v>423</v>
      </c>
      <c r="D23" s="132" t="s">
        <v>318</v>
      </c>
      <c r="E23" s="51">
        <v>40708</v>
      </c>
      <c r="F23" s="46" t="s">
        <v>448</v>
      </c>
      <c r="G23" s="6">
        <v>7</v>
      </c>
      <c r="H23" s="9">
        <f t="shared" si="0"/>
        <v>8.75</v>
      </c>
      <c r="I23" s="7">
        <v>1.18</v>
      </c>
      <c r="J23" s="9">
        <f t="shared" si="1"/>
        <v>57.96610169491525</v>
      </c>
      <c r="K23" s="11">
        <f t="shared" si="2"/>
        <v>66.71610169491525</v>
      </c>
      <c r="L23" s="14" t="s">
        <v>607</v>
      </c>
      <c r="M23" s="47" t="s">
        <v>72</v>
      </c>
      <c r="N23" s="32"/>
    </row>
    <row r="24" spans="1:14" s="27" customFormat="1" ht="12.75">
      <c r="A24" s="37">
        <v>12</v>
      </c>
      <c r="B24" s="138" t="s">
        <v>483</v>
      </c>
      <c r="C24" s="38" t="s">
        <v>300</v>
      </c>
      <c r="D24" s="39" t="s">
        <v>478</v>
      </c>
      <c r="E24" s="51">
        <v>40654</v>
      </c>
      <c r="F24" s="46" t="s">
        <v>448</v>
      </c>
      <c r="G24" s="6">
        <v>14</v>
      </c>
      <c r="H24" s="9">
        <f t="shared" si="0"/>
        <v>17.5</v>
      </c>
      <c r="I24" s="7">
        <v>1.45</v>
      </c>
      <c r="J24" s="9">
        <f t="shared" si="1"/>
        <v>47.172413793103445</v>
      </c>
      <c r="K24" s="11">
        <f t="shared" si="2"/>
        <v>64.67241379310344</v>
      </c>
      <c r="L24" s="14" t="s">
        <v>607</v>
      </c>
      <c r="M24" s="47" t="s">
        <v>72</v>
      </c>
      <c r="N24" s="32"/>
    </row>
    <row r="25" spans="1:14" s="27" customFormat="1" ht="12.75">
      <c r="A25" s="37">
        <v>13</v>
      </c>
      <c r="B25" s="47" t="s">
        <v>475</v>
      </c>
      <c r="C25" s="38" t="s">
        <v>283</v>
      </c>
      <c r="D25" s="40" t="s">
        <v>476</v>
      </c>
      <c r="E25" s="51">
        <v>40759</v>
      </c>
      <c r="F25" s="46" t="s">
        <v>448</v>
      </c>
      <c r="G25" s="6">
        <v>24</v>
      </c>
      <c r="H25" s="9">
        <f t="shared" si="0"/>
        <v>30</v>
      </c>
      <c r="I25" s="7">
        <v>2.02</v>
      </c>
      <c r="J25" s="9">
        <f t="shared" si="1"/>
        <v>33.86138613861386</v>
      </c>
      <c r="K25" s="11">
        <f t="shared" si="2"/>
        <v>63.86138613861386</v>
      </c>
      <c r="L25" s="14" t="s">
        <v>607</v>
      </c>
      <c r="M25" s="47" t="s">
        <v>72</v>
      </c>
      <c r="N25" s="32"/>
    </row>
    <row r="26" spans="1:14" s="27" customFormat="1" ht="12.75">
      <c r="A26" s="37">
        <v>14</v>
      </c>
      <c r="B26" s="47" t="s">
        <v>365</v>
      </c>
      <c r="C26" s="38" t="s">
        <v>394</v>
      </c>
      <c r="D26" s="39" t="s">
        <v>286</v>
      </c>
      <c r="E26" s="51">
        <v>40640</v>
      </c>
      <c r="F26" s="46" t="s">
        <v>80</v>
      </c>
      <c r="G26" s="6">
        <v>10</v>
      </c>
      <c r="H26" s="9">
        <f t="shared" si="0"/>
        <v>12.5</v>
      </c>
      <c r="I26" s="7">
        <v>1.36</v>
      </c>
      <c r="J26" s="9">
        <f t="shared" si="1"/>
        <v>50.29411764705881</v>
      </c>
      <c r="K26" s="11">
        <f t="shared" si="2"/>
        <v>62.79411764705881</v>
      </c>
      <c r="L26" s="14" t="s">
        <v>607</v>
      </c>
      <c r="M26" s="47" t="s">
        <v>72</v>
      </c>
      <c r="N26" s="32"/>
    </row>
    <row r="27" spans="1:14" s="27" customFormat="1" ht="12.75">
      <c r="A27" s="37">
        <v>15</v>
      </c>
      <c r="B27" s="137" t="s">
        <v>421</v>
      </c>
      <c r="C27" s="132" t="s">
        <v>165</v>
      </c>
      <c r="D27" s="132" t="s">
        <v>176</v>
      </c>
      <c r="E27" s="51">
        <v>40732</v>
      </c>
      <c r="F27" s="46" t="s">
        <v>80</v>
      </c>
      <c r="G27" s="6">
        <v>23</v>
      </c>
      <c r="H27" s="9">
        <f t="shared" si="0"/>
        <v>28.75</v>
      </c>
      <c r="I27" s="7">
        <v>2.26</v>
      </c>
      <c r="J27" s="9">
        <f t="shared" si="1"/>
        <v>30.265486725663717</v>
      </c>
      <c r="K27" s="11">
        <f t="shared" si="2"/>
        <v>59.01548672566372</v>
      </c>
      <c r="L27" s="14" t="s">
        <v>607</v>
      </c>
      <c r="M27" s="47" t="s">
        <v>72</v>
      </c>
      <c r="N27" s="32"/>
    </row>
    <row r="28" spans="1:14" s="27" customFormat="1" ht="12.75">
      <c r="A28" s="37">
        <v>16</v>
      </c>
      <c r="B28" s="47" t="s">
        <v>456</v>
      </c>
      <c r="C28" s="38" t="s">
        <v>219</v>
      </c>
      <c r="D28" s="39" t="s">
        <v>260</v>
      </c>
      <c r="E28" s="51">
        <v>40275</v>
      </c>
      <c r="F28" s="46" t="s">
        <v>447</v>
      </c>
      <c r="G28" s="6">
        <v>17</v>
      </c>
      <c r="H28" s="9">
        <v>21.3</v>
      </c>
      <c r="I28" s="7">
        <v>2.02</v>
      </c>
      <c r="J28" s="9">
        <f t="shared" si="1"/>
        <v>33.86138613861386</v>
      </c>
      <c r="K28" s="11">
        <v>55.2</v>
      </c>
      <c r="L28" s="14" t="s">
        <v>607</v>
      </c>
      <c r="M28" s="47" t="s">
        <v>72</v>
      </c>
      <c r="N28" s="32"/>
    </row>
    <row r="29" spans="1:14" s="27" customFormat="1" ht="12.75">
      <c r="A29" s="41">
        <v>17</v>
      </c>
      <c r="B29" s="47" t="s">
        <v>468</v>
      </c>
      <c r="C29" s="38" t="s">
        <v>363</v>
      </c>
      <c r="D29" s="40" t="s">
        <v>482</v>
      </c>
      <c r="E29" s="51">
        <v>40536</v>
      </c>
      <c r="F29" s="46" t="s">
        <v>448</v>
      </c>
      <c r="G29" s="6">
        <v>16</v>
      </c>
      <c r="H29" s="9">
        <f aca="true" t="shared" si="3" ref="H29:H39">40*G29/32</f>
        <v>20</v>
      </c>
      <c r="I29" s="7">
        <v>2.01</v>
      </c>
      <c r="J29" s="9">
        <f t="shared" si="1"/>
        <v>34.02985074626866</v>
      </c>
      <c r="K29" s="11">
        <f aca="true" t="shared" si="4" ref="K29:K39">SUM(H29,J29)</f>
        <v>54.02985074626866</v>
      </c>
      <c r="L29" s="14" t="s">
        <v>607</v>
      </c>
      <c r="M29" s="47" t="s">
        <v>72</v>
      </c>
      <c r="N29" s="32"/>
    </row>
    <row r="30" spans="1:14" s="27" customFormat="1" ht="12.75">
      <c r="A30" s="37">
        <v>18</v>
      </c>
      <c r="B30" s="137" t="s">
        <v>488</v>
      </c>
      <c r="C30" s="132" t="s">
        <v>336</v>
      </c>
      <c r="D30" s="132" t="s">
        <v>489</v>
      </c>
      <c r="E30" s="51">
        <v>40736</v>
      </c>
      <c r="F30" s="46" t="s">
        <v>447</v>
      </c>
      <c r="G30" s="6">
        <v>18</v>
      </c>
      <c r="H30" s="9">
        <f t="shared" si="3"/>
        <v>22.5</v>
      </c>
      <c r="I30" s="7">
        <v>2.21</v>
      </c>
      <c r="J30" s="9">
        <f t="shared" si="1"/>
        <v>30.950226244343888</v>
      </c>
      <c r="K30" s="11">
        <f t="shared" si="4"/>
        <v>53.45022624434389</v>
      </c>
      <c r="L30" s="14" t="s">
        <v>607</v>
      </c>
      <c r="M30" s="47" t="s">
        <v>72</v>
      </c>
      <c r="N30" s="32"/>
    </row>
    <row r="31" spans="1:14" s="27" customFormat="1" ht="12.75">
      <c r="A31" s="37">
        <v>19</v>
      </c>
      <c r="B31" s="47" t="s">
        <v>462</v>
      </c>
      <c r="C31" s="38" t="s">
        <v>394</v>
      </c>
      <c r="D31" s="40" t="s">
        <v>275</v>
      </c>
      <c r="E31" s="51">
        <v>40757</v>
      </c>
      <c r="F31" s="46" t="s">
        <v>447</v>
      </c>
      <c r="G31" s="6">
        <v>16</v>
      </c>
      <c r="H31" s="9">
        <f t="shared" si="3"/>
        <v>20</v>
      </c>
      <c r="I31" s="7">
        <v>2.15</v>
      </c>
      <c r="J31" s="9">
        <f t="shared" si="1"/>
        <v>31.81395348837209</v>
      </c>
      <c r="K31" s="11">
        <f t="shared" si="4"/>
        <v>51.81395348837209</v>
      </c>
      <c r="L31" s="14" t="s">
        <v>607</v>
      </c>
      <c r="M31" s="47" t="s">
        <v>72</v>
      </c>
      <c r="N31" s="32"/>
    </row>
    <row r="32" spans="1:14" s="27" customFormat="1" ht="12.75">
      <c r="A32" s="37">
        <v>20</v>
      </c>
      <c r="B32" s="47" t="s">
        <v>479</v>
      </c>
      <c r="C32" s="38" t="s">
        <v>224</v>
      </c>
      <c r="D32" s="39" t="s">
        <v>478</v>
      </c>
      <c r="E32" s="51">
        <v>40704</v>
      </c>
      <c r="F32" s="46" t="s">
        <v>448</v>
      </c>
      <c r="G32" s="6">
        <v>14</v>
      </c>
      <c r="H32" s="9">
        <f t="shared" si="3"/>
        <v>17.5</v>
      </c>
      <c r="I32" s="7">
        <v>2.03</v>
      </c>
      <c r="J32" s="9">
        <f t="shared" si="1"/>
        <v>33.69458128078818</v>
      </c>
      <c r="K32" s="11">
        <f t="shared" si="4"/>
        <v>51.19458128078818</v>
      </c>
      <c r="L32" s="14" t="s">
        <v>607</v>
      </c>
      <c r="M32" s="47" t="s">
        <v>72</v>
      </c>
      <c r="N32" s="32"/>
    </row>
    <row r="33" spans="1:14" s="27" customFormat="1" ht="12.75">
      <c r="A33" s="37">
        <v>21</v>
      </c>
      <c r="B33" s="47" t="s">
        <v>480</v>
      </c>
      <c r="C33" s="38" t="s">
        <v>285</v>
      </c>
      <c r="D33" s="39" t="s">
        <v>481</v>
      </c>
      <c r="E33" s="51">
        <v>40607</v>
      </c>
      <c r="F33" s="46" t="s">
        <v>448</v>
      </c>
      <c r="G33" s="6">
        <v>15</v>
      </c>
      <c r="H33" s="9">
        <f t="shared" si="3"/>
        <v>18.75</v>
      </c>
      <c r="I33" s="7">
        <v>2.28</v>
      </c>
      <c r="J33" s="9">
        <f t="shared" si="1"/>
        <v>30</v>
      </c>
      <c r="K33" s="11">
        <f t="shared" si="4"/>
        <v>48.75</v>
      </c>
      <c r="L33" s="14" t="s">
        <v>607</v>
      </c>
      <c r="M33" s="47" t="s">
        <v>72</v>
      </c>
      <c r="N33" s="32"/>
    </row>
    <row r="34" spans="1:14" s="27" customFormat="1" ht="12.75">
      <c r="A34" s="37">
        <v>22</v>
      </c>
      <c r="B34" s="47" t="s">
        <v>477</v>
      </c>
      <c r="C34" s="38" t="s">
        <v>154</v>
      </c>
      <c r="D34" s="39" t="s">
        <v>478</v>
      </c>
      <c r="E34" s="51">
        <v>40631</v>
      </c>
      <c r="F34" s="46" t="s">
        <v>448</v>
      </c>
      <c r="G34" s="6">
        <v>12</v>
      </c>
      <c r="H34" s="9">
        <f t="shared" si="3"/>
        <v>15</v>
      </c>
      <c r="I34" s="7">
        <v>2.03</v>
      </c>
      <c r="J34" s="9">
        <f t="shared" si="1"/>
        <v>33.69458128078818</v>
      </c>
      <c r="K34" s="11">
        <f t="shared" si="4"/>
        <v>48.69458128078818</v>
      </c>
      <c r="L34" s="14" t="s">
        <v>607</v>
      </c>
      <c r="M34" s="47" t="s">
        <v>72</v>
      </c>
      <c r="N34" s="32"/>
    </row>
    <row r="35" spans="1:14" s="27" customFormat="1" ht="12.75">
      <c r="A35" s="37">
        <v>23</v>
      </c>
      <c r="B35" s="137" t="s">
        <v>451</v>
      </c>
      <c r="C35" s="132" t="s">
        <v>283</v>
      </c>
      <c r="D35" s="132" t="s">
        <v>185</v>
      </c>
      <c r="E35" s="51">
        <v>40492</v>
      </c>
      <c r="F35" s="46" t="s">
        <v>447</v>
      </c>
      <c r="G35" s="6">
        <v>20</v>
      </c>
      <c r="H35" s="9">
        <f t="shared" si="3"/>
        <v>25</v>
      </c>
      <c r="I35" s="7">
        <v>3.12</v>
      </c>
      <c r="J35" s="9">
        <f t="shared" si="1"/>
        <v>21.92307692307692</v>
      </c>
      <c r="K35" s="11">
        <f t="shared" si="4"/>
        <v>46.92307692307692</v>
      </c>
      <c r="L35" s="14" t="s">
        <v>607</v>
      </c>
      <c r="M35" s="47" t="s">
        <v>72</v>
      </c>
      <c r="N35" s="32"/>
    </row>
    <row r="36" spans="1:14" s="27" customFormat="1" ht="12.75">
      <c r="A36" s="37">
        <v>24</v>
      </c>
      <c r="B36" s="137" t="s">
        <v>428</v>
      </c>
      <c r="C36" s="132" t="s">
        <v>161</v>
      </c>
      <c r="D36" s="132" t="s">
        <v>225</v>
      </c>
      <c r="E36" s="51">
        <v>40749</v>
      </c>
      <c r="F36" s="46" t="s">
        <v>447</v>
      </c>
      <c r="G36" s="6">
        <v>19</v>
      </c>
      <c r="H36" s="9">
        <f t="shared" si="3"/>
        <v>23.75</v>
      </c>
      <c r="I36" s="7">
        <v>3.12</v>
      </c>
      <c r="J36" s="9">
        <f t="shared" si="1"/>
        <v>21.92307692307692</v>
      </c>
      <c r="K36" s="11">
        <f t="shared" si="4"/>
        <v>45.67307692307692</v>
      </c>
      <c r="L36" s="14" t="s">
        <v>607</v>
      </c>
      <c r="M36" s="47" t="s">
        <v>72</v>
      </c>
      <c r="N36" s="32"/>
    </row>
    <row r="37" spans="1:14" s="27" customFormat="1" ht="12.75">
      <c r="A37" s="37">
        <v>25</v>
      </c>
      <c r="B37" s="137" t="s">
        <v>490</v>
      </c>
      <c r="C37" s="132" t="s">
        <v>279</v>
      </c>
      <c r="D37" s="132" t="s">
        <v>177</v>
      </c>
      <c r="E37" s="51">
        <v>40473</v>
      </c>
      <c r="F37" s="46" t="s">
        <v>447</v>
      </c>
      <c r="G37" s="6">
        <v>13</v>
      </c>
      <c r="H37" s="9">
        <f t="shared" si="3"/>
        <v>16.25</v>
      </c>
      <c r="I37" s="7">
        <v>2.36</v>
      </c>
      <c r="J37" s="9">
        <f t="shared" si="1"/>
        <v>28.983050847457626</v>
      </c>
      <c r="K37" s="11">
        <f t="shared" si="4"/>
        <v>45.233050847457626</v>
      </c>
      <c r="L37" s="14" t="s">
        <v>607</v>
      </c>
      <c r="M37" s="47" t="s">
        <v>72</v>
      </c>
      <c r="N37" s="32"/>
    </row>
    <row r="38" spans="1:14" s="27" customFormat="1" ht="12.75">
      <c r="A38" s="37">
        <v>26</v>
      </c>
      <c r="B38" s="137" t="s">
        <v>487</v>
      </c>
      <c r="C38" s="132" t="s">
        <v>300</v>
      </c>
      <c r="D38" s="132" t="s">
        <v>366</v>
      </c>
      <c r="E38" s="51">
        <v>40238</v>
      </c>
      <c r="F38" s="46" t="s">
        <v>80</v>
      </c>
      <c r="G38" s="6">
        <v>6</v>
      </c>
      <c r="H38" s="9">
        <f t="shared" si="3"/>
        <v>7.5</v>
      </c>
      <c r="I38" s="7">
        <v>2.27</v>
      </c>
      <c r="J38" s="9">
        <f t="shared" si="1"/>
        <v>30.132158590308364</v>
      </c>
      <c r="K38" s="11">
        <f t="shared" si="4"/>
        <v>37.632158590308364</v>
      </c>
      <c r="L38" s="14" t="s">
        <v>607</v>
      </c>
      <c r="M38" s="47" t="s">
        <v>72</v>
      </c>
      <c r="N38" s="32"/>
    </row>
    <row r="39" spans="1:14" s="27" customFormat="1" ht="12.75">
      <c r="A39" s="37">
        <v>27</v>
      </c>
      <c r="B39" s="47" t="s">
        <v>468</v>
      </c>
      <c r="C39" s="38" t="s">
        <v>262</v>
      </c>
      <c r="D39" s="39" t="s">
        <v>182</v>
      </c>
      <c r="E39" s="51">
        <v>40819</v>
      </c>
      <c r="F39" s="46" t="s">
        <v>80</v>
      </c>
      <c r="G39" s="6">
        <v>10</v>
      </c>
      <c r="H39" s="9">
        <f t="shared" si="3"/>
        <v>12.5</v>
      </c>
      <c r="I39" s="7">
        <v>3.12</v>
      </c>
      <c r="J39" s="9">
        <f t="shared" si="1"/>
        <v>21.92307692307692</v>
      </c>
      <c r="K39" s="11">
        <f t="shared" si="4"/>
        <v>34.42307692307692</v>
      </c>
      <c r="L39" s="14" t="s">
        <v>607</v>
      </c>
      <c r="M39" s="47" t="s">
        <v>72</v>
      </c>
      <c r="N39" s="32"/>
    </row>
    <row r="40" spans="1:12" ht="12.75" customHeight="1">
      <c r="A40" s="26"/>
      <c r="B40" s="168" t="s">
        <v>31</v>
      </c>
      <c r="C40" s="168"/>
      <c r="D40" s="168"/>
      <c r="E40" s="50"/>
      <c r="F40" s="16">
        <f>COUNT(E13:E39)</f>
        <v>27</v>
      </c>
      <c r="G40" s="16">
        <f>COUNTIF(G13:G39,"&gt;0")</f>
        <v>27</v>
      </c>
      <c r="H40" s="16"/>
      <c r="I40" s="16">
        <f>COUNTIF(I13:I39,"&gt;0")</f>
        <v>27</v>
      </c>
      <c r="J40" s="16"/>
      <c r="K40" s="16"/>
      <c r="L40" s="16">
        <f>COUNTIF(K13:K39,"&gt;0")</f>
        <v>27</v>
      </c>
    </row>
    <row r="41" spans="2:12" ht="12.75">
      <c r="B41" s="168" t="s">
        <v>65</v>
      </c>
      <c r="C41" s="168"/>
      <c r="D41" s="168"/>
      <c r="E41" s="50"/>
      <c r="F41" s="23"/>
      <c r="G41" s="23">
        <f>G40*100/F40</f>
        <v>100</v>
      </c>
      <c r="H41" s="23"/>
      <c r="I41" s="23">
        <f>I40*100/F40</f>
        <v>100</v>
      </c>
      <c r="J41" s="23"/>
      <c r="K41" s="23"/>
      <c r="L41" s="23">
        <f>L40*100/F40</f>
        <v>100</v>
      </c>
    </row>
    <row r="42" spans="5:15" ht="12.75">
      <c r="E42" s="169" t="s">
        <v>15</v>
      </c>
      <c r="F42" s="170"/>
      <c r="G42" s="170"/>
      <c r="H42" s="170"/>
      <c r="I42" s="170"/>
      <c r="J42" s="170"/>
      <c r="K42" s="170"/>
      <c r="L42" s="167" t="s">
        <v>258</v>
      </c>
      <c r="M42" s="167"/>
      <c r="N42" s="167"/>
      <c r="O42" s="167"/>
    </row>
    <row r="43" spans="5:15" ht="12.75">
      <c r="E43" s="169" t="s">
        <v>16</v>
      </c>
      <c r="F43" s="170"/>
      <c r="G43" s="170"/>
      <c r="H43" s="170"/>
      <c r="I43" s="170"/>
      <c r="J43" s="170"/>
      <c r="K43" s="170"/>
      <c r="L43" s="167" t="s">
        <v>604</v>
      </c>
      <c r="M43" s="167"/>
      <c r="N43" s="167"/>
      <c r="O43" s="167"/>
    </row>
    <row r="44" spans="12:15" ht="12.75">
      <c r="L44" s="167" t="s">
        <v>605</v>
      </c>
      <c r="M44" s="167"/>
      <c r="N44" s="167"/>
      <c r="O44" s="167"/>
    </row>
    <row r="45" spans="12:15" ht="12.75">
      <c r="L45" s="167" t="s">
        <v>593</v>
      </c>
      <c r="M45" s="167"/>
      <c r="N45" s="167"/>
      <c r="O45" s="167"/>
    </row>
    <row r="46" spans="12:15" ht="12.75">
      <c r="L46" s="167" t="s">
        <v>606</v>
      </c>
      <c r="M46" s="167"/>
      <c r="N46" s="167"/>
      <c r="O46" s="167"/>
    </row>
    <row r="47" spans="12:15" ht="12.75">
      <c r="L47" s="1"/>
      <c r="M47" s="1"/>
      <c r="N47" s="1"/>
      <c r="O47" s="1"/>
    </row>
  </sheetData>
  <sheetProtection/>
  <mergeCells count="29">
    <mergeCell ref="L44:O44"/>
    <mergeCell ref="L45:O45"/>
    <mergeCell ref="L46:O46"/>
    <mergeCell ref="B40:D40"/>
    <mergeCell ref="B41:D41"/>
    <mergeCell ref="E42:K42"/>
    <mergeCell ref="L42:O42"/>
    <mergeCell ref="E43:K43"/>
    <mergeCell ref="L43:O43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4">
      <selection activeCell="L23" sqref="L23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595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104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24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433</v>
      </c>
      <c r="C13" s="132" t="s">
        <v>228</v>
      </c>
      <c r="D13" s="132" t="s">
        <v>184</v>
      </c>
      <c r="E13" s="51">
        <v>40501</v>
      </c>
      <c r="F13" s="46" t="s">
        <v>80</v>
      </c>
      <c r="G13" s="6">
        <v>23</v>
      </c>
      <c r="H13" s="9">
        <f aca="true" t="shared" si="0" ref="H13:H36">40*G13/32</f>
        <v>28.75</v>
      </c>
      <c r="I13" s="7">
        <v>1.22</v>
      </c>
      <c r="J13" s="9">
        <f aca="true" t="shared" si="1" ref="J13:J36">60*1.36/I13</f>
        <v>66.88524590163935</v>
      </c>
      <c r="K13" s="11">
        <f aca="true" t="shared" si="2" ref="K13:K36">SUM(H13,J13)</f>
        <v>95.63524590163935</v>
      </c>
      <c r="L13" s="14" t="s">
        <v>125</v>
      </c>
      <c r="M13" s="47" t="s">
        <v>71</v>
      </c>
      <c r="N13" s="32"/>
    </row>
    <row r="14" spans="1:14" s="27" customFormat="1" ht="12.75">
      <c r="A14" s="37">
        <v>2</v>
      </c>
      <c r="B14" s="132" t="s">
        <v>431</v>
      </c>
      <c r="C14" s="132" t="s">
        <v>160</v>
      </c>
      <c r="D14" s="132" t="s">
        <v>233</v>
      </c>
      <c r="E14" s="51">
        <v>40832</v>
      </c>
      <c r="F14" s="46" t="s">
        <v>80</v>
      </c>
      <c r="G14" s="6">
        <v>21</v>
      </c>
      <c r="H14" s="9">
        <f t="shared" si="0"/>
        <v>26.25</v>
      </c>
      <c r="I14" s="7">
        <v>1.36</v>
      </c>
      <c r="J14" s="9">
        <f t="shared" si="1"/>
        <v>60</v>
      </c>
      <c r="K14" s="11">
        <f t="shared" si="2"/>
        <v>86.25</v>
      </c>
      <c r="L14" s="14" t="s">
        <v>126</v>
      </c>
      <c r="M14" s="47" t="s">
        <v>71</v>
      </c>
      <c r="N14" s="32"/>
    </row>
    <row r="15" spans="1:14" s="27" customFormat="1" ht="12.75">
      <c r="A15" s="37">
        <v>3</v>
      </c>
      <c r="B15" s="132" t="s">
        <v>438</v>
      </c>
      <c r="C15" s="132" t="s">
        <v>439</v>
      </c>
      <c r="D15" s="132" t="s">
        <v>312</v>
      </c>
      <c r="E15" s="51">
        <v>40791</v>
      </c>
      <c r="F15" s="46" t="s">
        <v>448</v>
      </c>
      <c r="G15" s="6">
        <v>28</v>
      </c>
      <c r="H15" s="9">
        <f t="shared" si="0"/>
        <v>35</v>
      </c>
      <c r="I15" s="7">
        <v>2.19</v>
      </c>
      <c r="J15" s="9">
        <f t="shared" si="1"/>
        <v>37.26027397260275</v>
      </c>
      <c r="K15" s="11">
        <f t="shared" si="2"/>
        <v>72.26027397260275</v>
      </c>
      <c r="L15" s="14" t="s">
        <v>126</v>
      </c>
      <c r="M15" s="47" t="s">
        <v>71</v>
      </c>
      <c r="N15" s="32"/>
    </row>
    <row r="16" spans="1:14" s="27" customFormat="1" ht="12.75">
      <c r="A16" s="37">
        <v>4</v>
      </c>
      <c r="B16" s="132" t="s">
        <v>435</v>
      </c>
      <c r="C16" s="132" t="s">
        <v>160</v>
      </c>
      <c r="D16" s="132" t="s">
        <v>194</v>
      </c>
      <c r="E16" s="51">
        <v>40625</v>
      </c>
      <c r="F16" s="46" t="s">
        <v>448</v>
      </c>
      <c r="G16" s="6">
        <v>26</v>
      </c>
      <c r="H16" s="9">
        <f t="shared" si="0"/>
        <v>32.5</v>
      </c>
      <c r="I16" s="7">
        <v>2.18</v>
      </c>
      <c r="J16" s="9">
        <f t="shared" si="1"/>
        <v>37.43119266055046</v>
      </c>
      <c r="K16" s="11">
        <f t="shared" si="2"/>
        <v>69.93119266055047</v>
      </c>
      <c r="L16" s="14" t="s">
        <v>607</v>
      </c>
      <c r="M16" s="47" t="s">
        <v>71</v>
      </c>
      <c r="N16" s="32"/>
    </row>
    <row r="17" spans="1:14" s="27" customFormat="1" ht="12.75">
      <c r="A17" s="37">
        <v>5</v>
      </c>
      <c r="B17" s="132" t="s">
        <v>466</v>
      </c>
      <c r="C17" s="132" t="s">
        <v>467</v>
      </c>
      <c r="D17" s="132" t="s">
        <v>233</v>
      </c>
      <c r="E17" s="51">
        <v>40702</v>
      </c>
      <c r="F17" s="46" t="s">
        <v>80</v>
      </c>
      <c r="G17" s="6">
        <v>25</v>
      </c>
      <c r="H17" s="9">
        <f t="shared" si="0"/>
        <v>31.25</v>
      </c>
      <c r="I17" s="7">
        <v>2.12</v>
      </c>
      <c r="J17" s="9">
        <f t="shared" si="1"/>
        <v>38.49056603773585</v>
      </c>
      <c r="K17" s="11">
        <f t="shared" si="2"/>
        <v>69.74056603773585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132" t="s">
        <v>446</v>
      </c>
      <c r="C18" s="132" t="s">
        <v>167</v>
      </c>
      <c r="D18" s="132" t="s">
        <v>180</v>
      </c>
      <c r="E18" s="51">
        <v>40638</v>
      </c>
      <c r="F18" s="46" t="s">
        <v>447</v>
      </c>
      <c r="G18" s="6">
        <v>23</v>
      </c>
      <c r="H18" s="9">
        <f t="shared" si="0"/>
        <v>28.75</v>
      </c>
      <c r="I18" s="7">
        <v>2.12</v>
      </c>
      <c r="J18" s="9">
        <f t="shared" si="1"/>
        <v>38.49056603773585</v>
      </c>
      <c r="K18" s="11">
        <f t="shared" si="2"/>
        <v>67.24056603773585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132" t="s">
        <v>437</v>
      </c>
      <c r="C19" s="132" t="s">
        <v>159</v>
      </c>
      <c r="D19" s="132" t="s">
        <v>296</v>
      </c>
      <c r="E19" s="51">
        <v>40685</v>
      </c>
      <c r="F19" s="46" t="s">
        <v>448</v>
      </c>
      <c r="G19" s="6">
        <v>24</v>
      </c>
      <c r="H19" s="9">
        <f t="shared" si="0"/>
        <v>30</v>
      </c>
      <c r="I19" s="7">
        <v>2.29</v>
      </c>
      <c r="J19" s="9">
        <f t="shared" si="1"/>
        <v>35.633187772925766</v>
      </c>
      <c r="K19" s="11">
        <f t="shared" si="2"/>
        <v>65.63318777292577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138" t="s">
        <v>460</v>
      </c>
      <c r="C20" s="38" t="s">
        <v>311</v>
      </c>
      <c r="D20" s="40" t="s">
        <v>461</v>
      </c>
      <c r="E20" s="51">
        <v>40576</v>
      </c>
      <c r="F20" s="46" t="s">
        <v>447</v>
      </c>
      <c r="G20" s="6">
        <v>24</v>
      </c>
      <c r="H20" s="9">
        <f t="shared" si="0"/>
        <v>30</v>
      </c>
      <c r="I20" s="7">
        <v>2.35</v>
      </c>
      <c r="J20" s="9">
        <f t="shared" si="1"/>
        <v>34.72340425531915</v>
      </c>
      <c r="K20" s="11">
        <f t="shared" si="2"/>
        <v>64.72340425531915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132" t="s">
        <v>434</v>
      </c>
      <c r="C21" s="132" t="s">
        <v>157</v>
      </c>
      <c r="D21" s="132" t="s">
        <v>193</v>
      </c>
      <c r="E21" s="51">
        <v>40768</v>
      </c>
      <c r="F21" s="46" t="s">
        <v>448</v>
      </c>
      <c r="G21" s="6">
        <v>21</v>
      </c>
      <c r="H21" s="9">
        <f t="shared" si="0"/>
        <v>26.25</v>
      </c>
      <c r="I21" s="7">
        <v>2.19</v>
      </c>
      <c r="J21" s="9">
        <f t="shared" si="1"/>
        <v>37.26027397260275</v>
      </c>
      <c r="K21" s="11">
        <f t="shared" si="2"/>
        <v>63.51027397260275</v>
      </c>
      <c r="L21" s="14" t="s">
        <v>607</v>
      </c>
      <c r="M21" s="47" t="s">
        <v>71</v>
      </c>
      <c r="N21" s="32"/>
    </row>
    <row r="22" spans="1:14" s="27" customFormat="1" ht="12.75">
      <c r="A22" s="37">
        <v>10</v>
      </c>
      <c r="B22" s="138" t="s">
        <v>465</v>
      </c>
      <c r="C22" s="38" t="s">
        <v>156</v>
      </c>
      <c r="D22" s="39" t="s">
        <v>188</v>
      </c>
      <c r="E22" s="51">
        <v>40674</v>
      </c>
      <c r="F22" s="46" t="s">
        <v>80</v>
      </c>
      <c r="G22" s="6">
        <v>21</v>
      </c>
      <c r="H22" s="9">
        <f t="shared" si="0"/>
        <v>26.25</v>
      </c>
      <c r="I22" s="7">
        <v>2.26</v>
      </c>
      <c r="J22" s="9">
        <f t="shared" si="1"/>
        <v>36.1061946902655</v>
      </c>
      <c r="K22" s="11">
        <f t="shared" si="2"/>
        <v>62.3561946902655</v>
      </c>
      <c r="L22" s="14" t="s">
        <v>607</v>
      </c>
      <c r="M22" s="47" t="s">
        <v>71</v>
      </c>
      <c r="N22" s="32"/>
    </row>
    <row r="23" spans="1:14" s="27" customFormat="1" ht="12.75">
      <c r="A23" s="37">
        <v>11</v>
      </c>
      <c r="B23" s="132" t="s">
        <v>436</v>
      </c>
      <c r="C23" s="132" t="s">
        <v>243</v>
      </c>
      <c r="D23" s="132" t="s">
        <v>191</v>
      </c>
      <c r="E23" s="51">
        <v>40643</v>
      </c>
      <c r="F23" s="46" t="s">
        <v>448</v>
      </c>
      <c r="G23" s="6">
        <v>18</v>
      </c>
      <c r="H23" s="9">
        <f t="shared" si="0"/>
        <v>22.5</v>
      </c>
      <c r="I23" s="7">
        <v>2.2</v>
      </c>
      <c r="J23" s="9">
        <f t="shared" si="1"/>
        <v>37.09090909090909</v>
      </c>
      <c r="K23" s="11">
        <f t="shared" si="2"/>
        <v>59.59090909090909</v>
      </c>
      <c r="L23" s="14" t="s">
        <v>607</v>
      </c>
      <c r="M23" s="47" t="s">
        <v>71</v>
      </c>
      <c r="N23" s="32"/>
    </row>
    <row r="24" spans="1:14" s="27" customFormat="1" ht="12.75">
      <c r="A24" s="37">
        <v>12</v>
      </c>
      <c r="B24" s="132" t="s">
        <v>443</v>
      </c>
      <c r="C24" s="132" t="s">
        <v>444</v>
      </c>
      <c r="D24" s="132" t="s">
        <v>445</v>
      </c>
      <c r="E24" s="51">
        <v>40642</v>
      </c>
      <c r="F24" s="46" t="s">
        <v>447</v>
      </c>
      <c r="G24" s="6">
        <v>19</v>
      </c>
      <c r="H24" s="9">
        <f t="shared" si="0"/>
        <v>23.75</v>
      </c>
      <c r="I24" s="7">
        <v>2.36</v>
      </c>
      <c r="J24" s="9">
        <f t="shared" si="1"/>
        <v>34.576271186440685</v>
      </c>
      <c r="K24" s="11">
        <f t="shared" si="2"/>
        <v>58.326271186440685</v>
      </c>
      <c r="L24" s="14" t="s">
        <v>607</v>
      </c>
      <c r="M24" s="47" t="s">
        <v>71</v>
      </c>
      <c r="N24" s="32"/>
    </row>
    <row r="25" spans="1:14" s="27" customFormat="1" ht="12.75">
      <c r="A25" s="37">
        <v>13</v>
      </c>
      <c r="B25" s="138" t="s">
        <v>470</v>
      </c>
      <c r="C25" s="38" t="s">
        <v>354</v>
      </c>
      <c r="D25" s="39" t="s">
        <v>184</v>
      </c>
      <c r="E25" s="51">
        <v>40509</v>
      </c>
      <c r="F25" s="46" t="s">
        <v>80</v>
      </c>
      <c r="G25" s="6">
        <v>26</v>
      </c>
      <c r="H25" s="9">
        <f t="shared" si="0"/>
        <v>32.5</v>
      </c>
      <c r="I25" s="7">
        <v>3.25</v>
      </c>
      <c r="J25" s="9">
        <f t="shared" si="1"/>
        <v>25.10769230769231</v>
      </c>
      <c r="K25" s="11">
        <f t="shared" si="2"/>
        <v>57.60769230769231</v>
      </c>
      <c r="L25" s="14" t="s">
        <v>607</v>
      </c>
      <c r="M25" s="47" t="s">
        <v>71</v>
      </c>
      <c r="N25" s="32"/>
    </row>
    <row r="26" spans="1:14" s="27" customFormat="1" ht="12.75">
      <c r="A26" s="37">
        <v>14</v>
      </c>
      <c r="B26" s="132" t="s">
        <v>432</v>
      </c>
      <c r="C26" s="132" t="s">
        <v>243</v>
      </c>
      <c r="D26" s="132" t="s">
        <v>247</v>
      </c>
      <c r="E26" s="51">
        <v>40026</v>
      </c>
      <c r="F26" s="46" t="s">
        <v>80</v>
      </c>
      <c r="G26" s="6">
        <v>16</v>
      </c>
      <c r="H26" s="9">
        <f t="shared" si="0"/>
        <v>20</v>
      </c>
      <c r="I26" s="7">
        <v>2.25</v>
      </c>
      <c r="J26" s="9">
        <f t="shared" si="1"/>
        <v>36.26666666666667</v>
      </c>
      <c r="K26" s="11">
        <f t="shared" si="2"/>
        <v>56.26666666666667</v>
      </c>
      <c r="L26" s="14" t="s">
        <v>607</v>
      </c>
      <c r="M26" s="47" t="s">
        <v>71</v>
      </c>
      <c r="N26" s="32"/>
    </row>
    <row r="27" spans="1:14" s="27" customFormat="1" ht="12.75">
      <c r="A27" s="37">
        <v>15</v>
      </c>
      <c r="B27" s="138" t="s">
        <v>463</v>
      </c>
      <c r="C27" s="38" t="s">
        <v>464</v>
      </c>
      <c r="D27" s="39" t="s">
        <v>347</v>
      </c>
      <c r="E27" s="51">
        <v>40816</v>
      </c>
      <c r="F27" s="46" t="s">
        <v>80</v>
      </c>
      <c r="G27" s="6">
        <v>17</v>
      </c>
      <c r="H27" s="9">
        <f t="shared" si="0"/>
        <v>21.25</v>
      </c>
      <c r="I27" s="7">
        <v>2.46</v>
      </c>
      <c r="J27" s="9">
        <f t="shared" si="1"/>
        <v>33.170731707317074</v>
      </c>
      <c r="K27" s="11">
        <f t="shared" si="2"/>
        <v>54.420731707317074</v>
      </c>
      <c r="L27" s="14" t="s">
        <v>607</v>
      </c>
      <c r="M27" s="47" t="s">
        <v>71</v>
      </c>
      <c r="N27" s="32"/>
    </row>
    <row r="28" spans="1:14" s="27" customFormat="1" ht="12.75">
      <c r="A28" s="37">
        <v>16</v>
      </c>
      <c r="B28" s="47" t="s">
        <v>452</v>
      </c>
      <c r="C28" s="38" t="s">
        <v>453</v>
      </c>
      <c r="D28" s="39" t="s">
        <v>197</v>
      </c>
      <c r="E28" s="51">
        <v>40735</v>
      </c>
      <c r="F28" s="46" t="s">
        <v>447</v>
      </c>
      <c r="G28" s="6">
        <v>21</v>
      </c>
      <c r="H28" s="9">
        <f t="shared" si="0"/>
        <v>26.25</v>
      </c>
      <c r="I28" s="7">
        <v>3.02</v>
      </c>
      <c r="J28" s="9">
        <f t="shared" si="1"/>
        <v>27.019867549668877</v>
      </c>
      <c r="K28" s="11">
        <f t="shared" si="2"/>
        <v>53.269867549668874</v>
      </c>
      <c r="L28" s="14" t="s">
        <v>607</v>
      </c>
      <c r="M28" s="47" t="s">
        <v>71</v>
      </c>
      <c r="N28" s="32"/>
    </row>
    <row r="29" spans="1:14" s="27" customFormat="1" ht="12.75">
      <c r="A29" s="41">
        <v>17</v>
      </c>
      <c r="B29" s="137" t="s">
        <v>449</v>
      </c>
      <c r="C29" s="132" t="s">
        <v>450</v>
      </c>
      <c r="D29" s="132" t="s">
        <v>382</v>
      </c>
      <c r="E29" s="51">
        <v>40840</v>
      </c>
      <c r="F29" s="46" t="s">
        <v>447</v>
      </c>
      <c r="G29" s="6">
        <v>22</v>
      </c>
      <c r="H29" s="9">
        <f t="shared" si="0"/>
        <v>27.5</v>
      </c>
      <c r="I29" s="7">
        <v>3.27</v>
      </c>
      <c r="J29" s="9">
        <f t="shared" si="1"/>
        <v>24.954128440366976</v>
      </c>
      <c r="K29" s="11">
        <f t="shared" si="2"/>
        <v>52.45412844036697</v>
      </c>
      <c r="L29" s="14" t="s">
        <v>607</v>
      </c>
      <c r="M29" s="47" t="s">
        <v>71</v>
      </c>
      <c r="N29" s="32"/>
    </row>
    <row r="30" spans="1:14" s="27" customFormat="1" ht="12.75">
      <c r="A30" s="37">
        <v>18</v>
      </c>
      <c r="B30" s="137" t="s">
        <v>440</v>
      </c>
      <c r="C30" s="132" t="s">
        <v>410</v>
      </c>
      <c r="D30" s="132" t="s">
        <v>179</v>
      </c>
      <c r="E30" s="51">
        <v>40487</v>
      </c>
      <c r="F30" s="46" t="s">
        <v>447</v>
      </c>
      <c r="G30" s="6">
        <v>13</v>
      </c>
      <c r="H30" s="9">
        <f t="shared" si="0"/>
        <v>16.25</v>
      </c>
      <c r="I30" s="7">
        <v>2.29</v>
      </c>
      <c r="J30" s="9">
        <f t="shared" si="1"/>
        <v>35.633187772925766</v>
      </c>
      <c r="K30" s="11">
        <f t="shared" si="2"/>
        <v>51.883187772925766</v>
      </c>
      <c r="L30" s="14" t="s">
        <v>607</v>
      </c>
      <c r="M30" s="47" t="s">
        <v>71</v>
      </c>
      <c r="N30" s="32"/>
    </row>
    <row r="31" spans="1:14" s="27" customFormat="1" ht="12.75">
      <c r="A31" s="37">
        <v>19</v>
      </c>
      <c r="B31" s="47" t="s">
        <v>458</v>
      </c>
      <c r="C31" s="38" t="s">
        <v>157</v>
      </c>
      <c r="D31" s="39" t="s">
        <v>459</v>
      </c>
      <c r="E31" s="51">
        <v>40577</v>
      </c>
      <c r="F31" s="46" t="s">
        <v>447</v>
      </c>
      <c r="G31" s="6">
        <v>21</v>
      </c>
      <c r="H31" s="9">
        <f t="shared" si="0"/>
        <v>26.25</v>
      </c>
      <c r="I31" s="7">
        <v>3.25</v>
      </c>
      <c r="J31" s="9">
        <f t="shared" si="1"/>
        <v>25.10769230769231</v>
      </c>
      <c r="K31" s="11">
        <f t="shared" si="2"/>
        <v>51.35769230769231</v>
      </c>
      <c r="L31" s="14" t="s">
        <v>607</v>
      </c>
      <c r="M31" s="47" t="s">
        <v>71</v>
      </c>
      <c r="N31" s="32"/>
    </row>
    <row r="32" spans="1:14" s="27" customFormat="1" ht="12.75">
      <c r="A32" s="37">
        <v>20</v>
      </c>
      <c r="B32" s="47" t="s">
        <v>472</v>
      </c>
      <c r="C32" s="38" t="s">
        <v>170</v>
      </c>
      <c r="D32" s="40" t="s">
        <v>191</v>
      </c>
      <c r="E32" s="51">
        <v>40632</v>
      </c>
      <c r="F32" s="46" t="s">
        <v>80</v>
      </c>
      <c r="G32" s="6">
        <v>20</v>
      </c>
      <c r="H32" s="9">
        <f t="shared" si="0"/>
        <v>25</v>
      </c>
      <c r="I32" s="7">
        <v>3.23</v>
      </c>
      <c r="J32" s="9">
        <f t="shared" si="1"/>
        <v>25.263157894736846</v>
      </c>
      <c r="K32" s="11">
        <f t="shared" si="2"/>
        <v>50.26315789473685</v>
      </c>
      <c r="L32" s="14" t="s">
        <v>607</v>
      </c>
      <c r="M32" s="47" t="s">
        <v>71</v>
      </c>
      <c r="N32" s="32"/>
    </row>
    <row r="33" spans="1:14" s="27" customFormat="1" ht="12.75">
      <c r="A33" s="37">
        <v>21</v>
      </c>
      <c r="B33" s="137" t="s">
        <v>441</v>
      </c>
      <c r="C33" s="132" t="s">
        <v>410</v>
      </c>
      <c r="D33" s="132" t="s">
        <v>296</v>
      </c>
      <c r="E33" s="51">
        <v>40724</v>
      </c>
      <c r="F33" s="46" t="s">
        <v>447</v>
      </c>
      <c r="G33" s="6">
        <v>19</v>
      </c>
      <c r="H33" s="9">
        <f t="shared" si="0"/>
        <v>23.75</v>
      </c>
      <c r="I33" s="7">
        <v>3.12</v>
      </c>
      <c r="J33" s="9">
        <f t="shared" si="1"/>
        <v>26.153846153846157</v>
      </c>
      <c r="K33" s="11">
        <f t="shared" si="2"/>
        <v>49.90384615384616</v>
      </c>
      <c r="L33" s="14" t="s">
        <v>607</v>
      </c>
      <c r="M33" s="47" t="s">
        <v>71</v>
      </c>
      <c r="N33" s="32"/>
    </row>
    <row r="34" spans="1:14" s="27" customFormat="1" ht="12.75">
      <c r="A34" s="37">
        <v>22</v>
      </c>
      <c r="B34" s="47" t="s">
        <v>457</v>
      </c>
      <c r="C34" s="38" t="s">
        <v>316</v>
      </c>
      <c r="D34" s="42" t="s">
        <v>233</v>
      </c>
      <c r="E34" s="51">
        <v>40338</v>
      </c>
      <c r="F34" s="46" t="s">
        <v>447</v>
      </c>
      <c r="G34" s="6">
        <v>18</v>
      </c>
      <c r="H34" s="9">
        <f t="shared" si="0"/>
        <v>22.5</v>
      </c>
      <c r="I34" s="7">
        <v>3.25</v>
      </c>
      <c r="J34" s="9">
        <f t="shared" si="1"/>
        <v>25.10769230769231</v>
      </c>
      <c r="K34" s="11">
        <f t="shared" si="2"/>
        <v>47.60769230769231</v>
      </c>
      <c r="L34" s="14" t="s">
        <v>607</v>
      </c>
      <c r="M34" s="47" t="s">
        <v>71</v>
      </c>
      <c r="N34" s="32"/>
    </row>
    <row r="35" spans="1:14" s="27" customFormat="1" ht="12.75">
      <c r="A35" s="37">
        <v>23</v>
      </c>
      <c r="B35" s="137" t="s">
        <v>442</v>
      </c>
      <c r="C35" s="132" t="s">
        <v>228</v>
      </c>
      <c r="D35" s="132" t="s">
        <v>189</v>
      </c>
      <c r="E35" s="51">
        <v>40772</v>
      </c>
      <c r="F35" s="46" t="s">
        <v>447</v>
      </c>
      <c r="G35" s="6">
        <v>8</v>
      </c>
      <c r="H35" s="9">
        <f t="shared" si="0"/>
        <v>10</v>
      </c>
      <c r="I35" s="7">
        <v>2.36</v>
      </c>
      <c r="J35" s="9">
        <f t="shared" si="1"/>
        <v>34.576271186440685</v>
      </c>
      <c r="K35" s="11">
        <f t="shared" si="2"/>
        <v>44.576271186440685</v>
      </c>
      <c r="L35" s="14" t="s">
        <v>607</v>
      </c>
      <c r="M35" s="47" t="s">
        <v>71</v>
      </c>
      <c r="N35" s="32"/>
    </row>
    <row r="36" spans="1:14" s="27" customFormat="1" ht="12.75">
      <c r="A36" s="37">
        <v>24</v>
      </c>
      <c r="B36" s="47" t="s">
        <v>454</v>
      </c>
      <c r="C36" s="38" t="s">
        <v>455</v>
      </c>
      <c r="D36" s="39" t="s">
        <v>197</v>
      </c>
      <c r="E36" s="51">
        <v>40668</v>
      </c>
      <c r="F36" s="46" t="s">
        <v>447</v>
      </c>
      <c r="G36" s="6">
        <v>7</v>
      </c>
      <c r="H36" s="9">
        <f t="shared" si="0"/>
        <v>8.75</v>
      </c>
      <c r="I36" s="7">
        <v>3.25</v>
      </c>
      <c r="J36" s="9">
        <f t="shared" si="1"/>
        <v>25.10769230769231</v>
      </c>
      <c r="K36" s="11">
        <f t="shared" si="2"/>
        <v>33.85769230769231</v>
      </c>
      <c r="L36" s="14" t="s">
        <v>607</v>
      </c>
      <c r="M36" s="47" t="s">
        <v>71</v>
      </c>
      <c r="N36" s="32"/>
    </row>
    <row r="37" spans="1:14" s="27" customFormat="1" ht="12.75">
      <c r="A37" s="37"/>
      <c r="B37" s="47"/>
      <c r="C37" s="38"/>
      <c r="D37" s="39"/>
      <c r="E37" s="48"/>
      <c r="F37" s="46"/>
      <c r="G37" s="6"/>
      <c r="H37" s="9"/>
      <c r="I37" s="7"/>
      <c r="J37" s="9"/>
      <c r="K37" s="11"/>
      <c r="L37" s="14"/>
      <c r="M37" s="47"/>
      <c r="N37" s="32"/>
    </row>
    <row r="38" spans="1:12" ht="12.75" customHeight="1">
      <c r="A38" s="26"/>
      <c r="B38" s="168" t="s">
        <v>31</v>
      </c>
      <c r="C38" s="168"/>
      <c r="D38" s="168"/>
      <c r="E38" s="50"/>
      <c r="F38" s="16">
        <f>COUNT(E13:E37)</f>
        <v>24</v>
      </c>
      <c r="G38" s="16">
        <f>COUNTIF(G13:G37,"&gt;0")</f>
        <v>24</v>
      </c>
      <c r="H38" s="16"/>
      <c r="I38" s="16">
        <f>COUNTIF(I13:I37,"&gt;0")</f>
        <v>24</v>
      </c>
      <c r="J38" s="16"/>
      <c r="K38" s="16"/>
      <c r="L38" s="16">
        <f>COUNTIF(K13:K37,"&gt;0")</f>
        <v>24</v>
      </c>
    </row>
    <row r="39" spans="2:12" ht="12.75">
      <c r="B39" s="168" t="s">
        <v>65</v>
      </c>
      <c r="C39" s="168"/>
      <c r="D39" s="168"/>
      <c r="E39" s="50"/>
      <c r="F39" s="23"/>
      <c r="G39" s="23">
        <f>G38*100/F38</f>
        <v>100</v>
      </c>
      <c r="H39" s="23"/>
      <c r="I39" s="23">
        <f>I38*100/F38</f>
        <v>100</v>
      </c>
      <c r="J39" s="23"/>
      <c r="K39" s="23"/>
      <c r="L39" s="23">
        <f>L38*100/F38</f>
        <v>100</v>
      </c>
    </row>
    <row r="40" spans="5:15" ht="12.75">
      <c r="E40" s="169" t="s">
        <v>15</v>
      </c>
      <c r="F40" s="170"/>
      <c r="G40" s="170"/>
      <c r="H40" s="170"/>
      <c r="I40" s="170"/>
      <c r="J40" s="170"/>
      <c r="K40" s="170"/>
      <c r="L40" s="167" t="s">
        <v>258</v>
      </c>
      <c r="M40" s="167"/>
      <c r="N40" s="167"/>
      <c r="O40" s="167"/>
    </row>
    <row r="41" spans="5:15" ht="12.75">
      <c r="E41" s="169" t="s">
        <v>16</v>
      </c>
      <c r="F41" s="170"/>
      <c r="G41" s="170"/>
      <c r="H41" s="170"/>
      <c r="I41" s="170"/>
      <c r="J41" s="170"/>
      <c r="K41" s="170"/>
      <c r="L41" s="167" t="s">
        <v>604</v>
      </c>
      <c r="M41" s="167"/>
      <c r="N41" s="167"/>
      <c r="O41" s="167"/>
    </row>
    <row r="42" spans="12:15" ht="12.75">
      <c r="L42" s="167" t="s">
        <v>605</v>
      </c>
      <c r="M42" s="167"/>
      <c r="N42" s="167"/>
      <c r="O42" s="167"/>
    </row>
    <row r="43" spans="12:15" ht="12.75">
      <c r="L43" s="167" t="s">
        <v>593</v>
      </c>
      <c r="M43" s="167"/>
      <c r="N43" s="167"/>
      <c r="O43" s="167"/>
    </row>
    <row r="44" spans="12:15" ht="12.75">
      <c r="L44" s="167" t="s">
        <v>606</v>
      </c>
      <c r="M44" s="167"/>
      <c r="N44" s="167"/>
      <c r="O44" s="167"/>
    </row>
    <row r="45" spans="12:15" ht="12.75">
      <c r="L45" s="1"/>
      <c r="M45" s="1"/>
      <c r="N45" s="1"/>
      <c r="O45" s="1"/>
    </row>
  </sheetData>
  <sheetProtection/>
  <mergeCells count="29">
    <mergeCell ref="L42:O42"/>
    <mergeCell ref="L43:O43"/>
    <mergeCell ref="L44:O44"/>
    <mergeCell ref="B38:D38"/>
    <mergeCell ref="B39:D39"/>
    <mergeCell ref="E40:K40"/>
    <mergeCell ref="L40:O40"/>
    <mergeCell ref="E41:K41"/>
    <mergeCell ref="L41:O41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Q28" sqref="Q28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2.42187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596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24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10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604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 customHeight="1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47" t="s">
        <v>610</v>
      </c>
      <c r="C13" s="38" t="s">
        <v>611</v>
      </c>
      <c r="D13" s="73" t="s">
        <v>176</v>
      </c>
      <c r="E13" s="51">
        <v>40280</v>
      </c>
      <c r="F13" s="46" t="s">
        <v>612</v>
      </c>
      <c r="G13" s="6">
        <v>20</v>
      </c>
      <c r="H13" s="9">
        <f aca="true" t="shared" si="0" ref="H13:H22">40*G13/35</f>
        <v>22.857142857142858</v>
      </c>
      <c r="I13" s="7">
        <v>1.2</v>
      </c>
      <c r="J13" s="9">
        <f aca="true" t="shared" si="1" ref="J13:J22">60*1.21/I13</f>
        <v>60.5</v>
      </c>
      <c r="K13" s="11">
        <f aca="true" t="shared" si="2" ref="K13:K22">SUM(H13,J13)</f>
        <v>83.35714285714286</v>
      </c>
      <c r="L13" s="14" t="s">
        <v>613</v>
      </c>
      <c r="M13" s="47" t="s">
        <v>72</v>
      </c>
      <c r="N13" s="32"/>
    </row>
    <row r="14" spans="1:14" s="27" customFormat="1" ht="12.75">
      <c r="A14" s="37">
        <v>2</v>
      </c>
      <c r="B14" s="47" t="s">
        <v>614</v>
      </c>
      <c r="C14" s="38" t="s">
        <v>373</v>
      </c>
      <c r="D14" s="73" t="s">
        <v>615</v>
      </c>
      <c r="E14" s="51">
        <v>40459</v>
      </c>
      <c r="F14" s="46" t="s">
        <v>612</v>
      </c>
      <c r="G14" s="6">
        <v>20</v>
      </c>
      <c r="H14" s="9">
        <f t="shared" si="0"/>
        <v>22.857142857142858</v>
      </c>
      <c r="I14" s="7">
        <v>1.21</v>
      </c>
      <c r="J14" s="9">
        <f t="shared" si="1"/>
        <v>60</v>
      </c>
      <c r="K14" s="11">
        <f t="shared" si="2"/>
        <v>82.85714285714286</v>
      </c>
      <c r="L14" s="14" t="s">
        <v>616</v>
      </c>
      <c r="M14" s="47" t="s">
        <v>72</v>
      </c>
      <c r="N14" s="32"/>
    </row>
    <row r="15" spans="1:14" s="27" customFormat="1" ht="12.75">
      <c r="A15" s="37">
        <v>3</v>
      </c>
      <c r="B15" s="47" t="s">
        <v>617</v>
      </c>
      <c r="C15" s="38" t="s">
        <v>618</v>
      </c>
      <c r="D15" s="73" t="s">
        <v>366</v>
      </c>
      <c r="E15" s="51">
        <v>40171</v>
      </c>
      <c r="F15" s="46" t="s">
        <v>612</v>
      </c>
      <c r="G15" s="6">
        <v>19</v>
      </c>
      <c r="H15" s="9">
        <f t="shared" si="0"/>
        <v>21.714285714285715</v>
      </c>
      <c r="I15" s="7">
        <v>1.31</v>
      </c>
      <c r="J15" s="9">
        <f t="shared" si="1"/>
        <v>55.419847328244266</v>
      </c>
      <c r="K15" s="11">
        <f t="shared" si="2"/>
        <v>77.13413304252998</v>
      </c>
      <c r="L15" s="14" t="s">
        <v>616</v>
      </c>
      <c r="M15" s="47" t="s">
        <v>72</v>
      </c>
      <c r="N15" s="32"/>
    </row>
    <row r="16" spans="1:14" s="27" customFormat="1" ht="12.75">
      <c r="A16" s="37">
        <v>4</v>
      </c>
      <c r="B16" s="47" t="s">
        <v>619</v>
      </c>
      <c r="C16" s="38" t="s">
        <v>620</v>
      </c>
      <c r="D16" s="73" t="s">
        <v>185</v>
      </c>
      <c r="E16" s="51">
        <v>40285</v>
      </c>
      <c r="F16" s="46" t="s">
        <v>612</v>
      </c>
      <c r="G16" s="6">
        <v>19</v>
      </c>
      <c r="H16" s="9">
        <f t="shared" si="0"/>
        <v>21.714285714285715</v>
      </c>
      <c r="I16" s="7">
        <v>1.51</v>
      </c>
      <c r="J16" s="9">
        <f t="shared" si="1"/>
        <v>48.079470198675494</v>
      </c>
      <c r="K16" s="11">
        <f t="shared" si="2"/>
        <v>69.79375591296122</v>
      </c>
      <c r="L16" s="14" t="s">
        <v>607</v>
      </c>
      <c r="M16" s="47" t="s">
        <v>72</v>
      </c>
      <c r="N16" s="32"/>
    </row>
    <row r="17" spans="1:14" s="27" customFormat="1" ht="12.75">
      <c r="A17" s="37">
        <v>5</v>
      </c>
      <c r="B17" s="47" t="s">
        <v>621</v>
      </c>
      <c r="C17" s="38" t="s">
        <v>622</v>
      </c>
      <c r="D17" s="73" t="s">
        <v>476</v>
      </c>
      <c r="E17" s="51">
        <v>40194</v>
      </c>
      <c r="F17" s="46" t="s">
        <v>623</v>
      </c>
      <c r="G17" s="6">
        <v>8</v>
      </c>
      <c r="H17" s="9">
        <f t="shared" si="0"/>
        <v>9.142857142857142</v>
      </c>
      <c r="I17" s="7">
        <v>1.57</v>
      </c>
      <c r="J17" s="9">
        <f t="shared" si="1"/>
        <v>46.2420382165605</v>
      </c>
      <c r="K17" s="11">
        <f t="shared" si="2"/>
        <v>55.38489535941764</v>
      </c>
      <c r="L17" s="14" t="s">
        <v>607</v>
      </c>
      <c r="M17" s="47" t="s">
        <v>72</v>
      </c>
      <c r="N17" s="32"/>
    </row>
    <row r="18" spans="1:14" s="27" customFormat="1" ht="12.75">
      <c r="A18" s="37">
        <v>6</v>
      </c>
      <c r="B18" s="47" t="s">
        <v>624</v>
      </c>
      <c r="C18" s="38" t="s">
        <v>625</v>
      </c>
      <c r="D18" s="73" t="s">
        <v>626</v>
      </c>
      <c r="E18" s="51">
        <v>40249</v>
      </c>
      <c r="F18" s="46" t="s">
        <v>612</v>
      </c>
      <c r="G18" s="6">
        <v>19</v>
      </c>
      <c r="H18" s="9">
        <f t="shared" si="0"/>
        <v>21.714285714285715</v>
      </c>
      <c r="I18" s="7">
        <v>2.22</v>
      </c>
      <c r="J18" s="9">
        <f t="shared" si="1"/>
        <v>32.702702702702695</v>
      </c>
      <c r="K18" s="11">
        <f t="shared" si="2"/>
        <v>54.41698841698841</v>
      </c>
      <c r="L18" s="14" t="s">
        <v>607</v>
      </c>
      <c r="M18" s="47" t="s">
        <v>72</v>
      </c>
      <c r="N18" s="32"/>
    </row>
    <row r="19" spans="1:14" s="27" customFormat="1" ht="12.75">
      <c r="A19" s="37">
        <v>7</v>
      </c>
      <c r="B19" s="47" t="s">
        <v>627</v>
      </c>
      <c r="C19" s="38" t="s">
        <v>628</v>
      </c>
      <c r="D19" s="73" t="s">
        <v>185</v>
      </c>
      <c r="E19" s="51">
        <v>40285</v>
      </c>
      <c r="F19" s="46" t="s">
        <v>612</v>
      </c>
      <c r="G19" s="6">
        <v>14</v>
      </c>
      <c r="H19" s="9">
        <f t="shared" si="0"/>
        <v>16</v>
      </c>
      <c r="I19" s="7">
        <v>2.21</v>
      </c>
      <c r="J19" s="9">
        <f t="shared" si="1"/>
        <v>32.85067873303167</v>
      </c>
      <c r="K19" s="11">
        <f t="shared" si="2"/>
        <v>48.85067873303167</v>
      </c>
      <c r="L19" s="14" t="s">
        <v>607</v>
      </c>
      <c r="M19" s="47" t="s">
        <v>72</v>
      </c>
      <c r="N19" s="32"/>
    </row>
    <row r="20" spans="1:14" s="27" customFormat="1" ht="12.75">
      <c r="A20" s="37">
        <v>8</v>
      </c>
      <c r="B20" s="47" t="s">
        <v>629</v>
      </c>
      <c r="C20" s="38" t="s">
        <v>630</v>
      </c>
      <c r="D20" s="73" t="s">
        <v>631</v>
      </c>
      <c r="E20" s="51">
        <v>40335</v>
      </c>
      <c r="F20" s="46" t="s">
        <v>623</v>
      </c>
      <c r="G20" s="6">
        <v>9</v>
      </c>
      <c r="H20" s="9">
        <f t="shared" si="0"/>
        <v>10.285714285714286</v>
      </c>
      <c r="I20" s="7">
        <v>2</v>
      </c>
      <c r="J20" s="9">
        <f t="shared" si="1"/>
        <v>36.3</v>
      </c>
      <c r="K20" s="11">
        <f t="shared" si="2"/>
        <v>46.58571428571428</v>
      </c>
      <c r="L20" s="14" t="s">
        <v>607</v>
      </c>
      <c r="M20" s="47" t="s">
        <v>72</v>
      </c>
      <c r="N20" s="32"/>
    </row>
    <row r="21" spans="1:14" s="27" customFormat="1" ht="12.75">
      <c r="A21" s="37">
        <v>9</v>
      </c>
      <c r="B21" s="47" t="s">
        <v>632</v>
      </c>
      <c r="C21" s="38" t="s">
        <v>423</v>
      </c>
      <c r="D21" s="73" t="s">
        <v>174</v>
      </c>
      <c r="E21" s="51">
        <v>40384</v>
      </c>
      <c r="F21" s="46" t="s">
        <v>623</v>
      </c>
      <c r="G21" s="6">
        <v>7</v>
      </c>
      <c r="H21" s="9">
        <f t="shared" si="0"/>
        <v>8</v>
      </c>
      <c r="I21" s="7">
        <v>2.05</v>
      </c>
      <c r="J21" s="9">
        <f t="shared" si="1"/>
        <v>35.41463414634146</v>
      </c>
      <c r="K21" s="11">
        <f t="shared" si="2"/>
        <v>43.41463414634146</v>
      </c>
      <c r="L21" s="14" t="s">
        <v>607</v>
      </c>
      <c r="M21" s="47" t="s">
        <v>72</v>
      </c>
      <c r="N21" s="32"/>
    </row>
    <row r="22" spans="1:14" s="27" customFormat="1" ht="12.75">
      <c r="A22" s="37">
        <v>10</v>
      </c>
      <c r="B22" s="47" t="s">
        <v>633</v>
      </c>
      <c r="C22" s="38" t="s">
        <v>492</v>
      </c>
      <c r="D22" s="73" t="s">
        <v>634</v>
      </c>
      <c r="E22" s="51">
        <v>40276</v>
      </c>
      <c r="F22" s="46" t="s">
        <v>623</v>
      </c>
      <c r="G22" s="6">
        <v>9</v>
      </c>
      <c r="H22" s="9">
        <f t="shared" si="0"/>
        <v>10.285714285714286</v>
      </c>
      <c r="I22" s="7">
        <v>3.4</v>
      </c>
      <c r="J22" s="9">
        <f t="shared" si="1"/>
        <v>21.352941176470587</v>
      </c>
      <c r="K22" s="11">
        <f t="shared" si="2"/>
        <v>31.63865546218487</v>
      </c>
      <c r="L22" s="14" t="s">
        <v>607</v>
      </c>
      <c r="M22" s="47" t="s">
        <v>72</v>
      </c>
      <c r="N22" s="32"/>
    </row>
    <row r="23" spans="1:15" s="27" customFormat="1" ht="15">
      <c r="A23" s="26"/>
      <c r="B23" s="168" t="s">
        <v>31</v>
      </c>
      <c r="C23" s="168"/>
      <c r="D23" s="168"/>
      <c r="E23" s="155"/>
      <c r="F23" s="16">
        <f>COUNT(E13:E22)</f>
        <v>10</v>
      </c>
      <c r="G23" s="16">
        <f>COUNTIF(G13:G22,"&gt;0")</f>
        <v>10</v>
      </c>
      <c r="H23" s="16"/>
      <c r="I23" s="16">
        <f>COUNTIF(I13:I22,"&gt;0")</f>
        <v>10</v>
      </c>
      <c r="J23" s="16"/>
      <c r="K23" s="16"/>
      <c r="L23" s="16">
        <f>COUNTIF(K13:K22,"&gt;0")</f>
        <v>10</v>
      </c>
      <c r="M23"/>
      <c r="N23"/>
      <c r="O23"/>
    </row>
    <row r="24" spans="1:15" s="27" customFormat="1" ht="12.75">
      <c r="A24"/>
      <c r="B24" s="168" t="s">
        <v>65</v>
      </c>
      <c r="C24" s="168"/>
      <c r="D24" s="168"/>
      <c r="E24" s="155"/>
      <c r="F24" s="23"/>
      <c r="G24" s="23">
        <f>G23*100/F23</f>
        <v>100</v>
      </c>
      <c r="H24" s="23"/>
      <c r="I24" s="23">
        <f>I23*100/F23</f>
        <v>100</v>
      </c>
      <c r="J24" s="23"/>
      <c r="K24" s="23"/>
      <c r="L24" s="23">
        <f>L23*100/F23</f>
        <v>100</v>
      </c>
      <c r="M24"/>
      <c r="N24"/>
      <c r="O24"/>
    </row>
    <row r="25" spans="1:15" s="27" customFormat="1" ht="12.75">
      <c r="A25"/>
      <c r="B25"/>
      <c r="C25"/>
      <c r="D25"/>
      <c r="E25" s="184" t="s">
        <v>15</v>
      </c>
      <c r="F25" s="170"/>
      <c r="G25" s="170"/>
      <c r="H25" s="170"/>
      <c r="I25" s="170"/>
      <c r="J25" s="170"/>
      <c r="K25" s="170"/>
      <c r="L25" s="167" t="s">
        <v>635</v>
      </c>
      <c r="M25" s="167"/>
      <c r="N25" s="167"/>
      <c r="O25" s="167"/>
    </row>
    <row r="26" spans="1:15" s="27" customFormat="1" ht="12.75">
      <c r="A26"/>
      <c r="B26"/>
      <c r="C26"/>
      <c r="D26"/>
      <c r="E26" s="184" t="s">
        <v>16</v>
      </c>
      <c r="F26" s="170"/>
      <c r="G26" s="170"/>
      <c r="H26" s="170"/>
      <c r="I26" s="170"/>
      <c r="J26" s="170"/>
      <c r="K26" s="170"/>
      <c r="L26" s="167" t="s">
        <v>636</v>
      </c>
      <c r="M26" s="167"/>
      <c r="N26" s="167"/>
      <c r="O26" s="167"/>
    </row>
    <row r="27" spans="1:15" s="27" customFormat="1" ht="12.75">
      <c r="A27"/>
      <c r="B27"/>
      <c r="C27"/>
      <c r="D27"/>
      <c r="E27"/>
      <c r="F27"/>
      <c r="G27"/>
      <c r="H27"/>
      <c r="I27"/>
      <c r="J27"/>
      <c r="K27"/>
      <c r="L27" s="167" t="s">
        <v>637</v>
      </c>
      <c r="M27" s="167"/>
      <c r="N27" s="167"/>
      <c r="O27" s="167"/>
    </row>
    <row r="28" spans="1:15" s="27" customFormat="1" ht="12.75">
      <c r="A28"/>
      <c r="B28"/>
      <c r="C28"/>
      <c r="D28"/>
      <c r="E28"/>
      <c r="F28"/>
      <c r="G28"/>
      <c r="H28"/>
      <c r="I28"/>
      <c r="J28"/>
      <c r="K28"/>
      <c r="L28" s="167" t="s">
        <v>593</v>
      </c>
      <c r="M28" s="167"/>
      <c r="N28" s="167"/>
      <c r="O28" s="167"/>
    </row>
    <row r="29" spans="12:15" ht="12.75" customHeight="1">
      <c r="L29" s="167" t="s">
        <v>638</v>
      </c>
      <c r="M29" s="167"/>
      <c r="N29" s="167"/>
      <c r="O29" s="167"/>
    </row>
  </sheetData>
  <sheetProtection/>
  <mergeCells count="29"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  <mergeCell ref="L27:O27"/>
    <mergeCell ref="L28:O28"/>
    <mergeCell ref="L29:O29"/>
    <mergeCell ref="B23:D23"/>
    <mergeCell ref="B24:D24"/>
    <mergeCell ref="E25:K25"/>
    <mergeCell ref="L25:O25"/>
    <mergeCell ref="E26:K26"/>
    <mergeCell ref="L26:O26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4">
      <selection activeCell="R27" sqref="R27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3.00390625" style="0" customWidth="1"/>
    <col min="4" max="4" width="14.57421875" style="0" customWidth="1"/>
    <col min="5" max="5" width="9.2812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596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25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12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604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 customHeight="1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47" t="s">
        <v>639</v>
      </c>
      <c r="C13" s="38" t="s">
        <v>228</v>
      </c>
      <c r="D13" s="73" t="s">
        <v>640</v>
      </c>
      <c r="E13" s="51">
        <v>40550</v>
      </c>
      <c r="F13" s="46" t="s">
        <v>623</v>
      </c>
      <c r="G13" s="6">
        <v>14</v>
      </c>
      <c r="H13" s="9">
        <f aca="true" t="shared" si="0" ref="H13:H24">40*G13/35</f>
        <v>16</v>
      </c>
      <c r="I13" s="7">
        <v>2.03</v>
      </c>
      <c r="J13" s="9">
        <f aca="true" t="shared" si="1" ref="J13:J24">60*2.03/I13</f>
        <v>60</v>
      </c>
      <c r="K13" s="11">
        <f aca="true" t="shared" si="2" ref="K13:K24">SUM(H13,J13)</f>
        <v>76</v>
      </c>
      <c r="L13" s="14" t="s">
        <v>641</v>
      </c>
      <c r="M13" s="47" t="s">
        <v>71</v>
      </c>
      <c r="N13" s="32"/>
    </row>
    <row r="14" spans="1:14" s="27" customFormat="1" ht="12.75">
      <c r="A14" s="37">
        <v>2</v>
      </c>
      <c r="B14" s="47" t="s">
        <v>642</v>
      </c>
      <c r="C14" s="38" t="s">
        <v>643</v>
      </c>
      <c r="D14" s="73" t="s">
        <v>644</v>
      </c>
      <c r="E14" s="51">
        <v>40393</v>
      </c>
      <c r="F14" s="46" t="s">
        <v>612</v>
      </c>
      <c r="G14" s="6">
        <v>20</v>
      </c>
      <c r="H14" s="9">
        <f t="shared" si="0"/>
        <v>22.857142857142858</v>
      </c>
      <c r="I14" s="7">
        <v>2.32</v>
      </c>
      <c r="J14" s="9">
        <f t="shared" si="1"/>
        <v>52.49999999999999</v>
      </c>
      <c r="K14" s="11">
        <f t="shared" si="2"/>
        <v>75.35714285714285</v>
      </c>
      <c r="L14" s="14" t="s">
        <v>616</v>
      </c>
      <c r="M14" s="47" t="s">
        <v>71</v>
      </c>
      <c r="N14" s="32"/>
    </row>
    <row r="15" spans="1:14" s="27" customFormat="1" ht="12.75">
      <c r="A15" s="37">
        <v>3</v>
      </c>
      <c r="B15" s="47" t="s">
        <v>645</v>
      </c>
      <c r="C15" s="38" t="s">
        <v>646</v>
      </c>
      <c r="D15" s="73" t="s">
        <v>647</v>
      </c>
      <c r="E15" s="51">
        <v>40240</v>
      </c>
      <c r="F15" s="46" t="s">
        <v>612</v>
      </c>
      <c r="G15" s="6">
        <v>17</v>
      </c>
      <c r="H15" s="9">
        <f t="shared" si="0"/>
        <v>19.428571428571427</v>
      </c>
      <c r="I15" s="7">
        <v>2.42</v>
      </c>
      <c r="J15" s="9">
        <f t="shared" si="1"/>
        <v>50.33057851239669</v>
      </c>
      <c r="K15" s="11">
        <f t="shared" si="2"/>
        <v>69.75914994096811</v>
      </c>
      <c r="L15" s="14" t="s">
        <v>616</v>
      </c>
      <c r="M15" s="47" t="s">
        <v>71</v>
      </c>
      <c r="N15" s="32"/>
    </row>
    <row r="16" spans="1:14" s="27" customFormat="1" ht="12.75">
      <c r="A16" s="37">
        <v>4</v>
      </c>
      <c r="B16" s="47" t="s">
        <v>648</v>
      </c>
      <c r="C16" s="38" t="s">
        <v>649</v>
      </c>
      <c r="D16" s="73" t="s">
        <v>650</v>
      </c>
      <c r="E16" s="51">
        <v>40252</v>
      </c>
      <c r="F16" s="46" t="s">
        <v>623</v>
      </c>
      <c r="G16" s="6">
        <v>7</v>
      </c>
      <c r="H16" s="9">
        <f t="shared" si="0"/>
        <v>8</v>
      </c>
      <c r="I16" s="7">
        <v>2.1</v>
      </c>
      <c r="J16" s="9">
        <f t="shared" si="1"/>
        <v>57.99999999999999</v>
      </c>
      <c r="K16" s="11">
        <f t="shared" si="2"/>
        <v>66</v>
      </c>
      <c r="L16" s="14" t="s">
        <v>607</v>
      </c>
      <c r="M16" s="47" t="s">
        <v>71</v>
      </c>
      <c r="N16" s="32"/>
    </row>
    <row r="17" spans="1:14" s="27" customFormat="1" ht="12.75">
      <c r="A17" s="37">
        <v>5</v>
      </c>
      <c r="B17" s="47" t="s">
        <v>651</v>
      </c>
      <c r="C17" s="38" t="s">
        <v>652</v>
      </c>
      <c r="D17" s="73" t="s">
        <v>644</v>
      </c>
      <c r="E17" s="51">
        <v>40406</v>
      </c>
      <c r="F17" s="46" t="s">
        <v>623</v>
      </c>
      <c r="G17" s="6">
        <v>7</v>
      </c>
      <c r="H17" s="9">
        <f t="shared" si="0"/>
        <v>8</v>
      </c>
      <c r="I17" s="7">
        <v>2.25</v>
      </c>
      <c r="J17" s="9">
        <f t="shared" si="1"/>
        <v>54.133333333333326</v>
      </c>
      <c r="K17" s="11">
        <f t="shared" si="2"/>
        <v>62.133333333333326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47" t="s">
        <v>653</v>
      </c>
      <c r="C18" s="38" t="s">
        <v>654</v>
      </c>
      <c r="D18" s="73" t="s">
        <v>655</v>
      </c>
      <c r="E18" s="51">
        <v>40352</v>
      </c>
      <c r="F18" s="46" t="s">
        <v>612</v>
      </c>
      <c r="G18" s="6">
        <v>11</v>
      </c>
      <c r="H18" s="9">
        <f t="shared" si="0"/>
        <v>12.571428571428571</v>
      </c>
      <c r="I18" s="7">
        <v>2.63</v>
      </c>
      <c r="J18" s="9">
        <f t="shared" si="1"/>
        <v>46.31178707224334</v>
      </c>
      <c r="K18" s="11">
        <f t="shared" si="2"/>
        <v>58.88321564367191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47" t="s">
        <v>656</v>
      </c>
      <c r="C19" s="38" t="s">
        <v>657</v>
      </c>
      <c r="D19" s="73" t="s">
        <v>658</v>
      </c>
      <c r="E19" s="51">
        <v>40129</v>
      </c>
      <c r="F19" s="46" t="s">
        <v>623</v>
      </c>
      <c r="G19" s="6">
        <v>8</v>
      </c>
      <c r="H19" s="9">
        <f t="shared" si="0"/>
        <v>9.142857142857142</v>
      </c>
      <c r="I19" s="7">
        <v>2.53</v>
      </c>
      <c r="J19" s="9">
        <f t="shared" si="1"/>
        <v>48.14229249011857</v>
      </c>
      <c r="K19" s="11">
        <f t="shared" si="2"/>
        <v>57.28514963297572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47" t="s">
        <v>659</v>
      </c>
      <c r="C20" s="38" t="s">
        <v>269</v>
      </c>
      <c r="D20" s="73" t="s">
        <v>197</v>
      </c>
      <c r="E20" s="51">
        <v>40475</v>
      </c>
      <c r="F20" s="46" t="s">
        <v>612</v>
      </c>
      <c r="G20" s="6">
        <v>17</v>
      </c>
      <c r="H20" s="9">
        <f t="shared" si="0"/>
        <v>19.428571428571427</v>
      </c>
      <c r="I20" s="7">
        <v>3.22</v>
      </c>
      <c r="J20" s="9">
        <f t="shared" si="1"/>
        <v>37.826086956521735</v>
      </c>
      <c r="K20" s="11">
        <f t="shared" si="2"/>
        <v>57.254658385093165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47" t="s">
        <v>660</v>
      </c>
      <c r="C21" s="38" t="s">
        <v>661</v>
      </c>
      <c r="D21" s="73" t="s">
        <v>644</v>
      </c>
      <c r="E21" s="51">
        <v>40090</v>
      </c>
      <c r="F21" s="46" t="s">
        <v>612</v>
      </c>
      <c r="G21" s="6">
        <v>11</v>
      </c>
      <c r="H21" s="9">
        <f t="shared" si="0"/>
        <v>12.571428571428571</v>
      </c>
      <c r="I21" s="7">
        <v>3.1</v>
      </c>
      <c r="J21" s="9">
        <f t="shared" si="1"/>
        <v>39.29032258064515</v>
      </c>
      <c r="K21" s="11">
        <f t="shared" si="2"/>
        <v>51.86175115207372</v>
      </c>
      <c r="L21" s="14" t="s">
        <v>607</v>
      </c>
      <c r="M21" s="47" t="s">
        <v>71</v>
      </c>
      <c r="N21" s="32"/>
    </row>
    <row r="22" spans="1:14" s="27" customFormat="1" ht="12.75">
      <c r="A22" s="37">
        <v>10</v>
      </c>
      <c r="B22" s="47" t="s">
        <v>662</v>
      </c>
      <c r="C22" s="38" t="s">
        <v>663</v>
      </c>
      <c r="D22" s="73" t="s">
        <v>194</v>
      </c>
      <c r="E22" s="51">
        <v>40356</v>
      </c>
      <c r="F22" s="46" t="s">
        <v>612</v>
      </c>
      <c r="G22" s="6">
        <v>13</v>
      </c>
      <c r="H22" s="9">
        <f t="shared" si="0"/>
        <v>14.857142857142858</v>
      </c>
      <c r="I22" s="7">
        <v>3.4</v>
      </c>
      <c r="J22" s="9">
        <f t="shared" si="1"/>
        <v>35.8235294117647</v>
      </c>
      <c r="K22" s="11">
        <f t="shared" si="2"/>
        <v>50.68067226890756</v>
      </c>
      <c r="L22" s="14" t="s">
        <v>607</v>
      </c>
      <c r="M22" s="47" t="s">
        <v>71</v>
      </c>
      <c r="N22" s="32"/>
    </row>
    <row r="23" spans="1:14" s="27" customFormat="1" ht="12.75">
      <c r="A23" s="37">
        <v>11</v>
      </c>
      <c r="B23" s="47" t="s">
        <v>664</v>
      </c>
      <c r="C23" s="38" t="s">
        <v>665</v>
      </c>
      <c r="D23" s="73" t="s">
        <v>666</v>
      </c>
      <c r="E23" s="51">
        <v>40400</v>
      </c>
      <c r="F23" s="46" t="s">
        <v>623</v>
      </c>
      <c r="G23" s="6">
        <v>5</v>
      </c>
      <c r="H23" s="9">
        <f t="shared" si="0"/>
        <v>5.714285714285714</v>
      </c>
      <c r="I23" s="7">
        <v>3.00495238095238</v>
      </c>
      <c r="J23" s="9">
        <f t="shared" si="1"/>
        <v>40.53308823529412</v>
      </c>
      <c r="K23" s="11">
        <f t="shared" si="2"/>
        <v>46.24737394957984</v>
      </c>
      <c r="L23" s="14" t="s">
        <v>607</v>
      </c>
      <c r="M23" s="47" t="s">
        <v>71</v>
      </c>
      <c r="N23" s="32"/>
    </row>
    <row r="24" spans="1:14" s="27" customFormat="1" ht="12.75">
      <c r="A24" s="37">
        <v>12</v>
      </c>
      <c r="B24" s="47" t="s">
        <v>553</v>
      </c>
      <c r="C24" s="38" t="s">
        <v>667</v>
      </c>
      <c r="D24" s="73" t="s">
        <v>658</v>
      </c>
      <c r="E24" s="51">
        <v>40129</v>
      </c>
      <c r="F24" s="46" t="s">
        <v>623</v>
      </c>
      <c r="G24" s="6">
        <v>5</v>
      </c>
      <c r="H24" s="9">
        <f t="shared" si="0"/>
        <v>5.714285714285714</v>
      </c>
      <c r="I24" s="7">
        <v>3.32</v>
      </c>
      <c r="J24" s="9">
        <f t="shared" si="1"/>
        <v>36.68674698795181</v>
      </c>
      <c r="K24" s="11">
        <f t="shared" si="2"/>
        <v>42.40103270223752</v>
      </c>
      <c r="L24" s="14" t="s">
        <v>607</v>
      </c>
      <c r="M24" s="47" t="s">
        <v>71</v>
      </c>
      <c r="N24" s="32"/>
    </row>
    <row r="25" spans="1:15" s="27" customFormat="1" ht="15">
      <c r="A25" s="26"/>
      <c r="B25" s="168" t="s">
        <v>31</v>
      </c>
      <c r="C25" s="168"/>
      <c r="D25" s="168"/>
      <c r="E25" s="155"/>
      <c r="F25" s="16">
        <f>COUNT(E13:E24)</f>
        <v>12</v>
      </c>
      <c r="G25" s="16">
        <f>COUNTIF(G13:G24,"&gt;0")</f>
        <v>12</v>
      </c>
      <c r="H25" s="16"/>
      <c r="I25" s="16">
        <f>COUNTIF(I13:I24,"&gt;0")</f>
        <v>12</v>
      </c>
      <c r="J25" s="16"/>
      <c r="K25" s="16"/>
      <c r="L25" s="16">
        <f>COUNTIF(K13:K24,"&gt;0")</f>
        <v>12</v>
      </c>
      <c r="M25"/>
      <c r="N25"/>
      <c r="O25"/>
    </row>
    <row r="26" spans="1:15" s="27" customFormat="1" ht="12.75">
      <c r="A26"/>
      <c r="B26" s="168" t="s">
        <v>65</v>
      </c>
      <c r="C26" s="168"/>
      <c r="D26" s="168"/>
      <c r="E26" s="155"/>
      <c r="F26" s="23"/>
      <c r="G26" s="23">
        <f>G25*100/F25</f>
        <v>100</v>
      </c>
      <c r="H26" s="23"/>
      <c r="I26" s="23">
        <f>I25*100/F25</f>
        <v>100</v>
      </c>
      <c r="J26" s="23"/>
      <c r="K26" s="23"/>
      <c r="L26" s="23">
        <f>L25*100/F25</f>
        <v>100</v>
      </c>
      <c r="M26"/>
      <c r="N26"/>
      <c r="O26"/>
    </row>
    <row r="27" spans="1:15" s="27" customFormat="1" ht="12.75">
      <c r="A27"/>
      <c r="B27"/>
      <c r="C27"/>
      <c r="D27"/>
      <c r="E27" s="184" t="s">
        <v>15</v>
      </c>
      <c r="F27" s="170"/>
      <c r="G27" s="170"/>
      <c r="H27" s="170"/>
      <c r="I27" s="170"/>
      <c r="J27" s="170"/>
      <c r="K27" s="170"/>
      <c r="L27" s="167" t="s">
        <v>635</v>
      </c>
      <c r="M27" s="167"/>
      <c r="N27" s="167"/>
      <c r="O27" s="167"/>
    </row>
    <row r="28" spans="5:15" ht="12.75" customHeight="1">
      <c r="E28" s="184" t="s">
        <v>16</v>
      </c>
      <c r="F28" s="170"/>
      <c r="G28" s="170"/>
      <c r="H28" s="170"/>
      <c r="I28" s="170"/>
      <c r="J28" s="170"/>
      <c r="K28" s="170"/>
      <c r="L28" s="167" t="s">
        <v>636</v>
      </c>
      <c r="M28" s="167"/>
      <c r="N28" s="167"/>
      <c r="O28" s="167"/>
    </row>
    <row r="29" spans="12:15" ht="12.75">
      <c r="L29" s="167" t="s">
        <v>637</v>
      </c>
      <c r="M29" s="167"/>
      <c r="N29" s="167"/>
      <c r="O29" s="167"/>
    </row>
    <row r="30" spans="12:15" ht="12.75">
      <c r="L30" s="167" t="s">
        <v>593</v>
      </c>
      <c r="M30" s="167"/>
      <c r="N30" s="167"/>
      <c r="O30" s="167"/>
    </row>
    <row r="31" spans="12:15" ht="12.75">
      <c r="L31" s="167" t="s">
        <v>638</v>
      </c>
      <c r="M31" s="167"/>
      <c r="N31" s="167"/>
      <c r="O31" s="167"/>
    </row>
  </sheetData>
  <sheetProtection/>
  <mergeCells count="29">
    <mergeCell ref="L30:O30"/>
    <mergeCell ref="L31:O31"/>
    <mergeCell ref="L29:O29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  <mergeCell ref="B25:D25"/>
    <mergeCell ref="B26:D26"/>
    <mergeCell ref="E27:K27"/>
    <mergeCell ref="L27:O27"/>
    <mergeCell ref="E28:K28"/>
    <mergeCell ref="L28:O28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B4">
      <selection activeCell="O15" sqref="O15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3.140625" style="0" customWidth="1"/>
    <col min="4" max="4" width="14.57421875" style="0" customWidth="1"/>
    <col min="5" max="5" width="10.5742187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8" customHeight="1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2"/>
      <c r="D3" s="53" t="s">
        <v>595</v>
      </c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70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74"/>
      <c r="D5" s="183">
        <v>13</v>
      </c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4"/>
      <c r="D6" s="175">
        <v>45218</v>
      </c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174"/>
      <c r="D7" s="56" t="s">
        <v>258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78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15.75" customHeight="1">
      <c r="A10" s="29" t="s">
        <v>3</v>
      </c>
      <c r="B10" s="29" t="s">
        <v>0</v>
      </c>
      <c r="C10" s="29" t="s">
        <v>1</v>
      </c>
      <c r="D10" s="97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98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218</v>
      </c>
      <c r="C13" s="132" t="s">
        <v>219</v>
      </c>
      <c r="D13" s="132" t="s">
        <v>78</v>
      </c>
      <c r="E13" s="132" t="s">
        <v>220</v>
      </c>
      <c r="F13" s="46" t="s">
        <v>221</v>
      </c>
      <c r="G13" s="6">
        <v>26</v>
      </c>
      <c r="H13" s="9">
        <f aca="true" t="shared" si="0" ref="H13:H25">40*G13/35</f>
        <v>29.714285714285715</v>
      </c>
      <c r="I13" s="7">
        <v>1.13</v>
      </c>
      <c r="J13" s="9">
        <f aca="true" t="shared" si="1" ref="J13:J25">60*1.13/I13</f>
        <v>60</v>
      </c>
      <c r="K13" s="11">
        <f aca="true" t="shared" si="2" ref="K13:K25">SUM(H13,J13)</f>
        <v>89.71428571428572</v>
      </c>
      <c r="L13" s="14" t="s">
        <v>125</v>
      </c>
      <c r="M13" s="47" t="s">
        <v>72</v>
      </c>
      <c r="N13" s="32"/>
    </row>
    <row r="14" spans="1:14" s="27" customFormat="1" ht="12.75">
      <c r="A14" s="37">
        <v>2</v>
      </c>
      <c r="B14" s="132" t="s">
        <v>147</v>
      </c>
      <c r="C14" s="132" t="s">
        <v>171</v>
      </c>
      <c r="D14" s="132" t="s">
        <v>195</v>
      </c>
      <c r="E14" s="132" t="s">
        <v>222</v>
      </c>
      <c r="F14" s="46" t="s">
        <v>211</v>
      </c>
      <c r="G14" s="6">
        <v>6</v>
      </c>
      <c r="H14" s="9">
        <f t="shared" si="0"/>
        <v>6.857142857142857</v>
      </c>
      <c r="I14" s="7">
        <v>1.45</v>
      </c>
      <c r="J14" s="9">
        <f t="shared" si="1"/>
        <v>46.758620689655174</v>
      </c>
      <c r="K14" s="11">
        <f t="shared" si="2"/>
        <v>53.61576354679803</v>
      </c>
      <c r="L14" s="14" t="s">
        <v>126</v>
      </c>
      <c r="M14" s="47" t="s">
        <v>71</v>
      </c>
      <c r="N14" s="32"/>
    </row>
    <row r="15" spans="1:14" s="27" customFormat="1" ht="12.75">
      <c r="A15" s="37">
        <v>3</v>
      </c>
      <c r="B15" s="132" t="s">
        <v>132</v>
      </c>
      <c r="C15" s="132" t="s">
        <v>154</v>
      </c>
      <c r="D15" s="132" t="s">
        <v>177</v>
      </c>
      <c r="E15" s="132" t="s">
        <v>213</v>
      </c>
      <c r="F15" s="46" t="s">
        <v>211</v>
      </c>
      <c r="G15" s="6">
        <v>17</v>
      </c>
      <c r="H15" s="9">
        <f t="shared" si="0"/>
        <v>19.428571428571427</v>
      </c>
      <c r="I15" s="7">
        <v>2</v>
      </c>
      <c r="J15" s="9">
        <f t="shared" si="1"/>
        <v>33.9</v>
      </c>
      <c r="K15" s="11">
        <f t="shared" si="2"/>
        <v>53.32857142857142</v>
      </c>
      <c r="L15" s="14" t="s">
        <v>126</v>
      </c>
      <c r="M15" s="47" t="s">
        <v>72</v>
      </c>
      <c r="N15" s="32"/>
    </row>
    <row r="16" spans="1:14" s="27" customFormat="1" ht="12.75">
      <c r="A16" s="37">
        <v>4</v>
      </c>
      <c r="B16" s="132" t="s">
        <v>136</v>
      </c>
      <c r="C16" s="132" t="s">
        <v>161</v>
      </c>
      <c r="D16" s="132" t="s">
        <v>182</v>
      </c>
      <c r="E16" s="132" t="s">
        <v>217</v>
      </c>
      <c r="F16" s="46" t="s">
        <v>211</v>
      </c>
      <c r="G16" s="6">
        <v>17</v>
      </c>
      <c r="H16" s="9">
        <f t="shared" si="0"/>
        <v>19.428571428571427</v>
      </c>
      <c r="I16" s="7">
        <v>2.02</v>
      </c>
      <c r="J16" s="9">
        <f t="shared" si="1"/>
        <v>33.56435643564356</v>
      </c>
      <c r="K16" s="11">
        <f t="shared" si="2"/>
        <v>52.99292786421499</v>
      </c>
      <c r="L16" s="14" t="s">
        <v>607</v>
      </c>
      <c r="M16" s="47" t="s">
        <v>72</v>
      </c>
      <c r="N16" s="32"/>
    </row>
    <row r="17" spans="1:14" s="27" customFormat="1" ht="12.75">
      <c r="A17" s="37">
        <v>5</v>
      </c>
      <c r="B17" s="132" t="s">
        <v>130</v>
      </c>
      <c r="C17" s="132" t="s">
        <v>152</v>
      </c>
      <c r="D17" s="132" t="s">
        <v>78</v>
      </c>
      <c r="E17" s="132" t="s">
        <v>214</v>
      </c>
      <c r="F17" s="46" t="s">
        <v>211</v>
      </c>
      <c r="G17" s="6">
        <v>15</v>
      </c>
      <c r="H17" s="9">
        <f t="shared" si="0"/>
        <v>17.142857142857142</v>
      </c>
      <c r="I17" s="7">
        <v>2.02</v>
      </c>
      <c r="J17" s="9">
        <f t="shared" si="1"/>
        <v>33.56435643564356</v>
      </c>
      <c r="K17" s="11">
        <f t="shared" si="2"/>
        <v>50.7072135785007</v>
      </c>
      <c r="L17" s="14" t="s">
        <v>607</v>
      </c>
      <c r="M17" s="47" t="s">
        <v>72</v>
      </c>
      <c r="N17" s="32"/>
    </row>
    <row r="18" spans="1:14" s="27" customFormat="1" ht="12.75">
      <c r="A18" s="37">
        <v>6</v>
      </c>
      <c r="B18" s="132" t="s">
        <v>252</v>
      </c>
      <c r="C18" s="132" t="s">
        <v>165</v>
      </c>
      <c r="D18" s="132" t="s">
        <v>176</v>
      </c>
      <c r="E18" s="140">
        <v>39967</v>
      </c>
      <c r="F18" s="46" t="s">
        <v>99</v>
      </c>
      <c r="G18" s="6">
        <v>16</v>
      </c>
      <c r="H18" s="9">
        <f t="shared" si="0"/>
        <v>18.285714285714285</v>
      </c>
      <c r="I18" s="7">
        <v>2.45</v>
      </c>
      <c r="J18" s="9">
        <f t="shared" si="1"/>
        <v>27.673469387755098</v>
      </c>
      <c r="K18" s="11">
        <f t="shared" si="2"/>
        <v>45.95918367346938</v>
      </c>
      <c r="L18" s="14" t="s">
        <v>607</v>
      </c>
      <c r="M18" s="47" t="s">
        <v>72</v>
      </c>
      <c r="N18" s="32"/>
    </row>
    <row r="19" spans="1:14" s="27" customFormat="1" ht="12.75">
      <c r="A19" s="37">
        <v>7</v>
      </c>
      <c r="B19" s="132" t="s">
        <v>128</v>
      </c>
      <c r="C19" s="132" t="s">
        <v>150</v>
      </c>
      <c r="D19" s="132" t="s">
        <v>174</v>
      </c>
      <c r="E19" s="140">
        <v>40027</v>
      </c>
      <c r="F19" s="46" t="s">
        <v>257</v>
      </c>
      <c r="G19" s="6">
        <v>10</v>
      </c>
      <c r="H19" s="9">
        <f t="shared" si="0"/>
        <v>11.428571428571429</v>
      </c>
      <c r="I19" s="7">
        <v>2.06</v>
      </c>
      <c r="J19" s="9">
        <f t="shared" si="1"/>
        <v>32.9126213592233</v>
      </c>
      <c r="K19" s="11">
        <f t="shared" si="2"/>
        <v>44.34119278779473</v>
      </c>
      <c r="L19" s="14" t="s">
        <v>607</v>
      </c>
      <c r="M19" s="47" t="s">
        <v>72</v>
      </c>
      <c r="N19" s="32"/>
    </row>
    <row r="20" spans="1:14" s="27" customFormat="1" ht="12.75">
      <c r="A20" s="37">
        <v>8</v>
      </c>
      <c r="B20" s="132" t="s">
        <v>131</v>
      </c>
      <c r="C20" s="132" t="s">
        <v>153</v>
      </c>
      <c r="D20" s="132" t="s">
        <v>176</v>
      </c>
      <c r="E20" s="132" t="s">
        <v>215</v>
      </c>
      <c r="F20" s="46" t="s">
        <v>211</v>
      </c>
      <c r="G20" s="6">
        <v>12</v>
      </c>
      <c r="H20" s="9">
        <f t="shared" si="0"/>
        <v>13.714285714285714</v>
      </c>
      <c r="I20" s="7">
        <v>2.26</v>
      </c>
      <c r="J20" s="9">
        <f t="shared" si="1"/>
        <v>30</v>
      </c>
      <c r="K20" s="11">
        <f t="shared" si="2"/>
        <v>43.714285714285715</v>
      </c>
      <c r="L20" s="14" t="s">
        <v>607</v>
      </c>
      <c r="M20" s="47" t="s">
        <v>72</v>
      </c>
      <c r="N20" s="32"/>
    </row>
    <row r="21" spans="1:14" s="27" customFormat="1" ht="12.75">
      <c r="A21" s="37">
        <v>9</v>
      </c>
      <c r="B21" s="132" t="s">
        <v>140</v>
      </c>
      <c r="C21" s="132" t="s">
        <v>165</v>
      </c>
      <c r="D21" s="132" t="s">
        <v>186</v>
      </c>
      <c r="E21" s="132" t="s">
        <v>216</v>
      </c>
      <c r="F21" s="46" t="s">
        <v>211</v>
      </c>
      <c r="G21" s="6">
        <v>10</v>
      </c>
      <c r="H21" s="9">
        <f t="shared" si="0"/>
        <v>11.428571428571429</v>
      </c>
      <c r="I21" s="7">
        <v>2.16</v>
      </c>
      <c r="J21" s="9">
        <f t="shared" si="1"/>
        <v>31.388888888888886</v>
      </c>
      <c r="K21" s="11">
        <f t="shared" si="2"/>
        <v>42.817460317460316</v>
      </c>
      <c r="L21" s="14" t="s">
        <v>607</v>
      </c>
      <c r="M21" s="47" t="s">
        <v>72</v>
      </c>
      <c r="N21" s="32"/>
    </row>
    <row r="22" spans="1:14" s="27" customFormat="1" ht="12.75">
      <c r="A22" s="37">
        <v>10</v>
      </c>
      <c r="B22" s="132" t="s">
        <v>137</v>
      </c>
      <c r="C22" s="132" t="s">
        <v>162</v>
      </c>
      <c r="D22" s="132" t="s">
        <v>183</v>
      </c>
      <c r="E22" s="137" t="s">
        <v>212</v>
      </c>
      <c r="F22" s="46" t="s">
        <v>211</v>
      </c>
      <c r="G22" s="6">
        <v>8</v>
      </c>
      <c r="H22" s="9">
        <f t="shared" si="0"/>
        <v>9.142857142857142</v>
      </c>
      <c r="I22" s="7">
        <v>2.03</v>
      </c>
      <c r="J22" s="9">
        <f t="shared" si="1"/>
        <v>33.399014778325125</v>
      </c>
      <c r="K22" s="11">
        <f t="shared" si="2"/>
        <v>42.54187192118226</v>
      </c>
      <c r="L22" s="14" t="s">
        <v>607</v>
      </c>
      <c r="M22" s="47" t="s">
        <v>72</v>
      </c>
      <c r="N22" s="32"/>
    </row>
    <row r="23" spans="1:14" s="27" customFormat="1" ht="12.75">
      <c r="A23" s="37">
        <v>11</v>
      </c>
      <c r="B23" s="132" t="s">
        <v>223</v>
      </c>
      <c r="C23" s="132" t="s">
        <v>224</v>
      </c>
      <c r="D23" s="132" t="s">
        <v>225</v>
      </c>
      <c r="E23" s="51">
        <v>39650</v>
      </c>
      <c r="F23" s="46" t="s">
        <v>99</v>
      </c>
      <c r="G23" s="6">
        <v>16</v>
      </c>
      <c r="H23" s="9">
        <f t="shared" si="0"/>
        <v>18.285714285714285</v>
      </c>
      <c r="I23" s="7">
        <v>3.02</v>
      </c>
      <c r="J23" s="9">
        <f t="shared" si="1"/>
        <v>22.450331125827812</v>
      </c>
      <c r="K23" s="11">
        <f t="shared" si="2"/>
        <v>40.736045411542094</v>
      </c>
      <c r="L23" s="14" t="s">
        <v>607</v>
      </c>
      <c r="M23" s="47" t="s">
        <v>72</v>
      </c>
      <c r="N23" s="32"/>
    </row>
    <row r="24" spans="1:14" s="27" customFormat="1" ht="12.75">
      <c r="A24" s="37">
        <v>12</v>
      </c>
      <c r="B24" s="132" t="s">
        <v>139</v>
      </c>
      <c r="C24" s="132" t="s">
        <v>164</v>
      </c>
      <c r="D24" s="132" t="s">
        <v>185</v>
      </c>
      <c r="E24" s="137" t="s">
        <v>204</v>
      </c>
      <c r="F24" s="46" t="s">
        <v>211</v>
      </c>
      <c r="G24" s="6">
        <v>9</v>
      </c>
      <c r="H24" s="9">
        <f t="shared" si="0"/>
        <v>10.285714285714286</v>
      </c>
      <c r="I24" s="7">
        <v>2.36</v>
      </c>
      <c r="J24" s="9">
        <f t="shared" si="1"/>
        <v>28.728813559322035</v>
      </c>
      <c r="K24" s="11">
        <f t="shared" si="2"/>
        <v>39.01452784503632</v>
      </c>
      <c r="L24" s="14" t="s">
        <v>607</v>
      </c>
      <c r="M24" s="47" t="s">
        <v>72</v>
      </c>
      <c r="N24" s="32"/>
    </row>
    <row r="25" spans="1:14" s="27" customFormat="1" ht="12.75">
      <c r="A25" s="37">
        <v>13</v>
      </c>
      <c r="B25" s="132" t="s">
        <v>226</v>
      </c>
      <c r="C25" s="132" t="s">
        <v>224</v>
      </c>
      <c r="D25" s="132" t="s">
        <v>185</v>
      </c>
      <c r="E25" s="51">
        <v>40113</v>
      </c>
      <c r="F25" s="46" t="s">
        <v>99</v>
      </c>
      <c r="G25" s="6">
        <v>8</v>
      </c>
      <c r="H25" s="9">
        <f t="shared" si="0"/>
        <v>9.142857142857142</v>
      </c>
      <c r="I25" s="7">
        <v>3.05</v>
      </c>
      <c r="J25" s="9">
        <f t="shared" si="1"/>
        <v>22.229508196721312</v>
      </c>
      <c r="K25" s="11">
        <f t="shared" si="2"/>
        <v>31.372365339578455</v>
      </c>
      <c r="L25" s="14" t="s">
        <v>607</v>
      </c>
      <c r="M25" s="47" t="s">
        <v>72</v>
      </c>
      <c r="N25" s="32"/>
    </row>
    <row r="26" spans="1:12" ht="12.75" customHeight="1">
      <c r="A26" s="26"/>
      <c r="B26" s="168" t="s">
        <v>31</v>
      </c>
      <c r="C26" s="168"/>
      <c r="D26" s="168"/>
      <c r="E26" s="50"/>
      <c r="F26" s="16">
        <f>COUNT(E13:E25)</f>
        <v>4</v>
      </c>
      <c r="G26" s="16">
        <f>COUNTIF(G13:G25,"&gt;0")</f>
        <v>13</v>
      </c>
      <c r="H26" s="16"/>
      <c r="I26" s="16">
        <f>COUNTIF(I13:I25,"&gt;0")</f>
        <v>13</v>
      </c>
      <c r="J26" s="16"/>
      <c r="K26" s="16"/>
      <c r="L26" s="16">
        <f>COUNTIF(K13:K25,"&gt;0")</f>
        <v>13</v>
      </c>
    </row>
    <row r="27" spans="2:12" ht="12.75">
      <c r="B27" s="168" t="s">
        <v>65</v>
      </c>
      <c r="C27" s="168"/>
      <c r="D27" s="168"/>
      <c r="E27" s="50"/>
      <c r="F27" s="23"/>
      <c r="G27" s="23">
        <f>G26*100/F26</f>
        <v>325</v>
      </c>
      <c r="H27" s="23"/>
      <c r="I27" s="23">
        <f>I26*100/F26</f>
        <v>325</v>
      </c>
      <c r="J27" s="23"/>
      <c r="K27" s="23"/>
      <c r="L27" s="23">
        <f>L26*100/F26</f>
        <v>325</v>
      </c>
    </row>
    <row r="28" spans="5:15" ht="12.75">
      <c r="E28" s="169" t="s">
        <v>15</v>
      </c>
      <c r="F28" s="170"/>
      <c r="G28" s="170"/>
      <c r="H28" s="170"/>
      <c r="I28" s="170"/>
      <c r="J28" s="170"/>
      <c r="K28" s="170"/>
      <c r="L28" s="167" t="s">
        <v>258</v>
      </c>
      <c r="M28" s="167"/>
      <c r="N28" s="167"/>
      <c r="O28" s="167"/>
    </row>
    <row r="29" spans="5:15" ht="12.75">
      <c r="E29" s="169" t="s">
        <v>16</v>
      </c>
      <c r="F29" s="170"/>
      <c r="G29" s="170"/>
      <c r="H29" s="170"/>
      <c r="I29" s="170"/>
      <c r="J29" s="170"/>
      <c r="K29" s="170"/>
      <c r="L29" s="167" t="s">
        <v>604</v>
      </c>
      <c r="M29" s="167"/>
      <c r="N29" s="167"/>
      <c r="O29" s="167"/>
    </row>
    <row r="30" spans="12:15" ht="12.75">
      <c r="L30" s="167" t="s">
        <v>605</v>
      </c>
      <c r="M30" s="167"/>
      <c r="N30" s="167"/>
      <c r="O30" s="167"/>
    </row>
    <row r="31" spans="12:15" ht="12.75">
      <c r="L31" s="167" t="s">
        <v>593</v>
      </c>
      <c r="M31" s="167"/>
      <c r="N31" s="167"/>
      <c r="O31" s="167"/>
    </row>
    <row r="32" spans="12:15" ht="12.75">
      <c r="L32" s="167" t="s">
        <v>606</v>
      </c>
      <c r="M32" s="167"/>
      <c r="N32" s="167"/>
      <c r="O32" s="167"/>
    </row>
    <row r="33" spans="12:15" ht="12.75">
      <c r="L33" s="1"/>
      <c r="M33" s="1"/>
      <c r="N33" s="1"/>
      <c r="O33" s="1"/>
    </row>
  </sheetData>
  <sheetProtection/>
  <mergeCells count="29">
    <mergeCell ref="L30:O30"/>
    <mergeCell ref="L31:O31"/>
    <mergeCell ref="L32:O32"/>
    <mergeCell ref="B26:D26"/>
    <mergeCell ref="B27:D27"/>
    <mergeCell ref="E28:K28"/>
    <mergeCell ref="L28:O28"/>
    <mergeCell ref="E29:K29"/>
    <mergeCell ref="L29:O29"/>
    <mergeCell ref="G10:J10"/>
    <mergeCell ref="K10:K12"/>
    <mergeCell ref="L10:L12"/>
    <mergeCell ref="M10:M12"/>
    <mergeCell ref="G11:H11"/>
    <mergeCell ref="I11:J11"/>
    <mergeCell ref="A6:C6"/>
    <mergeCell ref="D6:K6"/>
    <mergeCell ref="A7:C7"/>
    <mergeCell ref="A8:N8"/>
    <mergeCell ref="A9:D9"/>
    <mergeCell ref="E9:N9"/>
    <mergeCell ref="A1:N1"/>
    <mergeCell ref="A2:H2"/>
    <mergeCell ref="I2:N2"/>
    <mergeCell ref="F4:I4"/>
    <mergeCell ref="J4:L4"/>
    <mergeCell ref="A5:C5"/>
    <mergeCell ref="D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="96" zoomScaleNormal="96" workbookViewId="0" topLeftCell="A1">
      <selection activeCell="L16" sqref="L16:L17"/>
    </sheetView>
  </sheetViews>
  <sheetFormatPr defaultColWidth="9.140625" defaultRowHeight="12.75"/>
  <cols>
    <col min="1" max="1" width="5.8515625" style="0" customWidth="1"/>
    <col min="2" max="2" width="12.8515625" style="0" customWidth="1"/>
    <col min="3" max="3" width="14.57421875" style="0" customWidth="1"/>
    <col min="4" max="4" width="20.7109375" style="0" customWidth="1"/>
    <col min="5" max="5" width="13.7109375" style="0" customWidth="1"/>
    <col min="6" max="6" width="6.28125" style="0" customWidth="1"/>
    <col min="7" max="7" width="7.7109375" style="0" customWidth="1"/>
    <col min="8" max="8" width="8.140625" style="0" customWidth="1"/>
    <col min="9" max="9" width="9.421875" style="0" customWidth="1"/>
    <col min="10" max="10" width="6.28125" style="0" customWidth="1"/>
    <col min="11" max="11" width="9.140625" style="0" customWidth="1"/>
    <col min="12" max="12" width="8.8515625" style="0" customWidth="1"/>
    <col min="13" max="13" width="6.57421875" style="0" customWidth="1"/>
    <col min="14" max="14" width="8.140625" style="0" customWidth="1"/>
    <col min="15" max="15" width="7.00390625" style="0" customWidth="1"/>
    <col min="16" max="16" width="8.00390625" style="0" customWidth="1"/>
  </cols>
  <sheetData>
    <row r="1" spans="1:15" ht="15">
      <c r="A1" s="179" t="s">
        <v>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2"/>
    </row>
    <row r="2" spans="1:15" ht="15">
      <c r="A2" s="180" t="s">
        <v>8</v>
      </c>
      <c r="B2" s="180"/>
      <c r="C2" s="180"/>
      <c r="D2" s="180"/>
      <c r="E2" s="180"/>
      <c r="F2" s="180"/>
      <c r="G2" s="180"/>
      <c r="H2" s="180"/>
      <c r="I2" s="181" t="s">
        <v>84</v>
      </c>
      <c r="J2" s="181"/>
      <c r="K2" s="181"/>
      <c r="L2" s="181"/>
      <c r="M2" s="181"/>
      <c r="N2" s="181"/>
      <c r="O2" s="2"/>
    </row>
    <row r="3" spans="1:15" ht="15">
      <c r="A3" s="52"/>
      <c r="B3" s="52"/>
      <c r="C3" s="53" t="s">
        <v>595</v>
      </c>
      <c r="D3" s="53"/>
      <c r="E3" s="52"/>
      <c r="F3" s="52"/>
      <c r="G3" s="52"/>
      <c r="H3" s="52"/>
      <c r="I3" s="3"/>
      <c r="J3" s="3"/>
      <c r="K3" s="3"/>
      <c r="L3" s="3"/>
      <c r="M3" s="3"/>
      <c r="N3" s="3"/>
      <c r="O3" s="2"/>
    </row>
    <row r="4" spans="1:15" ht="15">
      <c r="A4" s="54"/>
      <c r="B4" s="54"/>
      <c r="C4" s="54"/>
      <c r="D4" s="54"/>
      <c r="E4" s="54"/>
      <c r="F4" s="181" t="s">
        <v>26</v>
      </c>
      <c r="G4" s="181"/>
      <c r="H4" s="181"/>
      <c r="I4" s="181"/>
      <c r="J4" s="182" t="s">
        <v>9</v>
      </c>
      <c r="K4" s="182"/>
      <c r="L4" s="182"/>
      <c r="M4" s="3"/>
      <c r="N4" s="3"/>
      <c r="O4" s="2"/>
    </row>
    <row r="5" spans="1:15" ht="12.75">
      <c r="A5" s="174" t="s">
        <v>10</v>
      </c>
      <c r="B5" s="174"/>
      <c r="C5" s="183">
        <v>23</v>
      </c>
      <c r="D5" s="183"/>
      <c r="E5" s="183"/>
      <c r="F5" s="183"/>
      <c r="G5" s="183"/>
      <c r="H5" s="183"/>
      <c r="I5" s="183"/>
      <c r="J5" s="183"/>
      <c r="K5" s="183"/>
      <c r="L5" s="174" t="s">
        <v>11</v>
      </c>
      <c r="M5" s="174"/>
      <c r="N5" s="174"/>
      <c r="O5" s="31"/>
    </row>
    <row r="6" spans="1:15" ht="12.75">
      <c r="A6" s="174" t="s">
        <v>12</v>
      </c>
      <c r="B6" s="174"/>
      <c r="C6" s="175">
        <v>45218</v>
      </c>
      <c r="D6" s="176"/>
      <c r="E6" s="176"/>
      <c r="F6" s="176"/>
      <c r="G6" s="176"/>
      <c r="H6" s="176"/>
      <c r="I6" s="176"/>
      <c r="J6" s="176"/>
      <c r="K6" s="176"/>
      <c r="L6" s="55"/>
      <c r="M6" s="55"/>
      <c r="N6" s="55"/>
      <c r="O6" s="31"/>
    </row>
    <row r="7" spans="1:15" ht="12.75">
      <c r="A7" s="174" t="s">
        <v>13</v>
      </c>
      <c r="B7" s="174"/>
      <c r="C7" s="56" t="s">
        <v>258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1"/>
    </row>
    <row r="8" spans="1:15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31"/>
    </row>
    <row r="9" spans="1:15" ht="12.75">
      <c r="A9" s="178" t="s">
        <v>14</v>
      </c>
      <c r="B9" s="178"/>
      <c r="C9" s="178"/>
      <c r="D9" s="10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1"/>
    </row>
    <row r="10" spans="1:13" ht="37.5" customHeight="1">
      <c r="A10" s="29" t="s">
        <v>3</v>
      </c>
      <c r="B10" s="29" t="s">
        <v>0</v>
      </c>
      <c r="C10" s="29" t="s">
        <v>1</v>
      </c>
      <c r="D10" s="29" t="s">
        <v>2</v>
      </c>
      <c r="E10" s="29"/>
      <c r="F10" s="13"/>
      <c r="G10" s="157" t="s">
        <v>5</v>
      </c>
      <c r="H10" s="158"/>
      <c r="I10" s="158"/>
      <c r="J10" s="159"/>
      <c r="K10" s="160" t="s">
        <v>4</v>
      </c>
      <c r="L10" s="163" t="s">
        <v>73</v>
      </c>
      <c r="M10" s="171" t="s">
        <v>69</v>
      </c>
    </row>
    <row r="11" spans="1:14" ht="40.5" customHeight="1">
      <c r="A11" s="30"/>
      <c r="B11" s="30"/>
      <c r="C11" s="30"/>
      <c r="D11" s="30"/>
      <c r="E11" s="30" t="s">
        <v>81</v>
      </c>
      <c r="F11" s="13"/>
      <c r="G11" s="165" t="s">
        <v>20</v>
      </c>
      <c r="H11" s="165"/>
      <c r="I11" s="166" t="s">
        <v>82</v>
      </c>
      <c r="J11" s="166"/>
      <c r="K11" s="161"/>
      <c r="L11" s="163"/>
      <c r="M11" s="172"/>
      <c r="N11" s="27"/>
    </row>
    <row r="12" spans="1:14" ht="13.5">
      <c r="A12" s="12"/>
      <c r="B12" s="12"/>
      <c r="C12" s="12"/>
      <c r="D12" s="12"/>
      <c r="E12" s="12"/>
      <c r="F12" s="13" t="s">
        <v>9</v>
      </c>
      <c r="G12" s="13">
        <v>1</v>
      </c>
      <c r="H12" s="13" t="s">
        <v>67</v>
      </c>
      <c r="I12" s="13" t="s">
        <v>45</v>
      </c>
      <c r="J12" s="13" t="s">
        <v>67</v>
      </c>
      <c r="K12" s="162"/>
      <c r="L12" s="163"/>
      <c r="M12" s="173"/>
      <c r="N12" s="27"/>
    </row>
    <row r="13" spans="1:14" s="27" customFormat="1" ht="12.75">
      <c r="A13" s="37">
        <v>1</v>
      </c>
      <c r="B13" s="132" t="s">
        <v>249</v>
      </c>
      <c r="C13" s="132" t="s">
        <v>250</v>
      </c>
      <c r="D13" s="132" t="s">
        <v>181</v>
      </c>
      <c r="E13" s="132" t="s">
        <v>251</v>
      </c>
      <c r="F13" s="46" t="s">
        <v>241</v>
      </c>
      <c r="G13" s="6">
        <v>25</v>
      </c>
      <c r="H13" s="9">
        <f aca="true" t="shared" si="0" ref="H13:H35">40*G13/35</f>
        <v>28.571428571428573</v>
      </c>
      <c r="I13" s="7">
        <v>1.16</v>
      </c>
      <c r="J13" s="9">
        <f aca="true" t="shared" si="1" ref="J13:J35">60*1.16/I13</f>
        <v>60</v>
      </c>
      <c r="K13" s="11">
        <f aca="true" t="shared" si="2" ref="K13:K35">SUM(H13,J13)</f>
        <v>88.57142857142857</v>
      </c>
      <c r="L13" s="14" t="s">
        <v>125</v>
      </c>
      <c r="M13" s="47" t="s">
        <v>71</v>
      </c>
      <c r="N13" s="32"/>
    </row>
    <row r="14" spans="1:14" s="27" customFormat="1" ht="13.5">
      <c r="A14" s="37">
        <v>2</v>
      </c>
      <c r="B14" s="132" t="s">
        <v>146</v>
      </c>
      <c r="C14" s="132" t="s">
        <v>170</v>
      </c>
      <c r="D14" s="132" t="s">
        <v>194</v>
      </c>
      <c r="E14" s="133" t="s">
        <v>210</v>
      </c>
      <c r="F14" s="46" t="s">
        <v>211</v>
      </c>
      <c r="G14" s="6">
        <v>15</v>
      </c>
      <c r="H14" s="9">
        <f t="shared" si="0"/>
        <v>17.142857142857142</v>
      </c>
      <c r="I14" s="7">
        <v>1.48</v>
      </c>
      <c r="J14" s="9">
        <f t="shared" si="1"/>
        <v>47.027027027027025</v>
      </c>
      <c r="K14" s="11">
        <f t="shared" si="2"/>
        <v>64.16988416988417</v>
      </c>
      <c r="L14" s="14" t="s">
        <v>126</v>
      </c>
      <c r="M14" s="47" t="s">
        <v>71</v>
      </c>
      <c r="N14" s="32"/>
    </row>
    <row r="15" spans="1:14" s="27" customFormat="1" ht="12.75">
      <c r="A15" s="37">
        <v>3</v>
      </c>
      <c r="B15" s="132" t="s">
        <v>141</v>
      </c>
      <c r="C15" s="132" t="s">
        <v>158</v>
      </c>
      <c r="D15" s="132" t="s">
        <v>188</v>
      </c>
      <c r="E15" s="132" t="s">
        <v>208</v>
      </c>
      <c r="F15" s="46" t="s">
        <v>211</v>
      </c>
      <c r="G15" s="6">
        <v>11</v>
      </c>
      <c r="H15" s="9">
        <f t="shared" si="0"/>
        <v>12.571428571428571</v>
      </c>
      <c r="I15" s="7">
        <v>1.45</v>
      </c>
      <c r="J15" s="9">
        <f t="shared" si="1"/>
        <v>48</v>
      </c>
      <c r="K15" s="11">
        <f t="shared" si="2"/>
        <v>60.57142857142857</v>
      </c>
      <c r="L15" s="14" t="s">
        <v>126</v>
      </c>
      <c r="M15" s="47" t="s">
        <v>71</v>
      </c>
      <c r="N15" s="32"/>
    </row>
    <row r="16" spans="1:14" s="27" customFormat="1" ht="13.5">
      <c r="A16" s="37">
        <v>4</v>
      </c>
      <c r="B16" s="132" t="s">
        <v>234</v>
      </c>
      <c r="C16" s="132" t="s">
        <v>235</v>
      </c>
      <c r="D16" s="132" t="s">
        <v>236</v>
      </c>
      <c r="E16" s="133" t="s">
        <v>237</v>
      </c>
      <c r="F16" s="46" t="s">
        <v>221</v>
      </c>
      <c r="G16" s="6">
        <v>10</v>
      </c>
      <c r="H16" s="9">
        <f t="shared" si="0"/>
        <v>11.428571428571429</v>
      </c>
      <c r="I16" s="7">
        <v>1.45</v>
      </c>
      <c r="J16" s="9">
        <f t="shared" si="1"/>
        <v>48</v>
      </c>
      <c r="K16" s="11">
        <f t="shared" si="2"/>
        <v>59.42857142857143</v>
      </c>
      <c r="L16" s="14" t="s">
        <v>607</v>
      </c>
      <c r="M16" s="47" t="s">
        <v>71</v>
      </c>
      <c r="N16" s="32"/>
    </row>
    <row r="17" spans="1:14" s="27" customFormat="1" ht="13.5">
      <c r="A17" s="37">
        <v>5</v>
      </c>
      <c r="B17" s="132" t="s">
        <v>145</v>
      </c>
      <c r="C17" s="132" t="s">
        <v>169</v>
      </c>
      <c r="D17" s="132" t="s">
        <v>193</v>
      </c>
      <c r="E17" s="133" t="s">
        <v>199</v>
      </c>
      <c r="F17" s="46" t="s">
        <v>211</v>
      </c>
      <c r="G17" s="6">
        <v>21</v>
      </c>
      <c r="H17" s="9">
        <f t="shared" si="0"/>
        <v>24</v>
      </c>
      <c r="I17" s="7">
        <v>2</v>
      </c>
      <c r="J17" s="9">
        <f t="shared" si="1"/>
        <v>34.8</v>
      </c>
      <c r="K17" s="11">
        <f t="shared" si="2"/>
        <v>58.8</v>
      </c>
      <c r="L17" s="14" t="s">
        <v>607</v>
      </c>
      <c r="M17" s="47" t="s">
        <v>71</v>
      </c>
      <c r="N17" s="32"/>
    </row>
    <row r="18" spans="1:14" s="27" customFormat="1" ht="12.75">
      <c r="A18" s="37">
        <v>6</v>
      </c>
      <c r="B18" s="132" t="s">
        <v>253</v>
      </c>
      <c r="C18" s="132" t="s">
        <v>254</v>
      </c>
      <c r="D18" s="132" t="s">
        <v>255</v>
      </c>
      <c r="E18" s="132" t="s">
        <v>256</v>
      </c>
      <c r="F18" s="46" t="s">
        <v>221</v>
      </c>
      <c r="G18" s="6">
        <v>15</v>
      </c>
      <c r="H18" s="9">
        <f t="shared" si="0"/>
        <v>17.142857142857142</v>
      </c>
      <c r="I18" s="7">
        <v>2.06</v>
      </c>
      <c r="J18" s="9">
        <f t="shared" si="1"/>
        <v>33.78640776699029</v>
      </c>
      <c r="K18" s="11">
        <f t="shared" si="2"/>
        <v>50.92926490984743</v>
      </c>
      <c r="L18" s="14" t="s">
        <v>607</v>
      </c>
      <c r="M18" s="47" t="s">
        <v>71</v>
      </c>
      <c r="N18" s="32"/>
    </row>
    <row r="19" spans="1:14" s="27" customFormat="1" ht="12.75">
      <c r="A19" s="37">
        <v>7</v>
      </c>
      <c r="B19" s="132" t="s">
        <v>144</v>
      </c>
      <c r="C19" s="132" t="s">
        <v>168</v>
      </c>
      <c r="D19" s="132" t="s">
        <v>192</v>
      </c>
      <c r="E19" s="132" t="s">
        <v>206</v>
      </c>
      <c r="F19" s="46" t="s">
        <v>211</v>
      </c>
      <c r="G19" s="6">
        <v>11</v>
      </c>
      <c r="H19" s="9">
        <f t="shared" si="0"/>
        <v>12.571428571428571</v>
      </c>
      <c r="I19" s="7">
        <v>2.01</v>
      </c>
      <c r="J19" s="9">
        <f t="shared" si="1"/>
        <v>34.626865671641795</v>
      </c>
      <c r="K19" s="11">
        <f t="shared" si="2"/>
        <v>47.198294243070364</v>
      </c>
      <c r="L19" s="14" t="s">
        <v>607</v>
      </c>
      <c r="M19" s="47" t="s">
        <v>71</v>
      </c>
      <c r="N19" s="32"/>
    </row>
    <row r="20" spans="1:14" s="27" customFormat="1" ht="12.75">
      <c r="A20" s="37">
        <v>8</v>
      </c>
      <c r="B20" s="132" t="s">
        <v>138</v>
      </c>
      <c r="C20" s="132" t="s">
        <v>163</v>
      </c>
      <c r="D20" s="132" t="s">
        <v>184</v>
      </c>
      <c r="E20" s="132" t="s">
        <v>202</v>
      </c>
      <c r="F20" s="46" t="s">
        <v>211</v>
      </c>
      <c r="G20" s="6">
        <v>11</v>
      </c>
      <c r="H20" s="9">
        <f t="shared" si="0"/>
        <v>12.571428571428571</v>
      </c>
      <c r="I20" s="7">
        <v>2.02</v>
      </c>
      <c r="J20" s="9">
        <f t="shared" si="1"/>
        <v>34.45544554455445</v>
      </c>
      <c r="K20" s="11">
        <f t="shared" si="2"/>
        <v>47.02687411598302</v>
      </c>
      <c r="L20" s="14" t="s">
        <v>607</v>
      </c>
      <c r="M20" s="47" t="s">
        <v>71</v>
      </c>
      <c r="N20" s="32"/>
    </row>
    <row r="21" spans="1:14" s="27" customFormat="1" ht="12.75">
      <c r="A21" s="37">
        <v>9</v>
      </c>
      <c r="B21" s="132" t="s">
        <v>143</v>
      </c>
      <c r="C21" s="132" t="s">
        <v>166</v>
      </c>
      <c r="D21" s="132" t="s">
        <v>191</v>
      </c>
      <c r="E21" s="132" t="s">
        <v>198</v>
      </c>
      <c r="F21" s="46" t="s">
        <v>211</v>
      </c>
      <c r="G21" s="6">
        <v>14</v>
      </c>
      <c r="H21" s="9">
        <f t="shared" si="0"/>
        <v>16</v>
      </c>
      <c r="I21" s="7">
        <v>2.36</v>
      </c>
      <c r="J21" s="9">
        <f t="shared" si="1"/>
        <v>29.491525423728813</v>
      </c>
      <c r="K21" s="11">
        <f t="shared" si="2"/>
        <v>45.49152542372882</v>
      </c>
      <c r="L21" s="14" t="s">
        <v>607</v>
      </c>
      <c r="M21" s="47" t="s">
        <v>71</v>
      </c>
      <c r="N21" s="32"/>
    </row>
    <row r="22" spans="1:14" s="27" customFormat="1" ht="13.5">
      <c r="A22" s="37">
        <v>10</v>
      </c>
      <c r="B22" s="132" t="s">
        <v>230</v>
      </c>
      <c r="C22" s="132" t="s">
        <v>231</v>
      </c>
      <c r="D22" s="132" t="s">
        <v>188</v>
      </c>
      <c r="E22" s="136">
        <v>40170</v>
      </c>
      <c r="F22" s="46" t="s">
        <v>221</v>
      </c>
      <c r="G22" s="6">
        <v>13</v>
      </c>
      <c r="H22" s="9">
        <f t="shared" si="0"/>
        <v>14.857142857142858</v>
      </c>
      <c r="I22" s="7">
        <v>2.38</v>
      </c>
      <c r="J22" s="9">
        <f t="shared" si="1"/>
        <v>29.243697478991596</v>
      </c>
      <c r="K22" s="11">
        <f t="shared" si="2"/>
        <v>44.10084033613445</v>
      </c>
      <c r="L22" s="14" t="s">
        <v>607</v>
      </c>
      <c r="M22" s="47" t="s">
        <v>71</v>
      </c>
      <c r="N22" s="32"/>
    </row>
    <row r="23" spans="1:14" s="27" customFormat="1" ht="12.75">
      <c r="A23" s="37">
        <v>11</v>
      </c>
      <c r="B23" s="132" t="s">
        <v>242</v>
      </c>
      <c r="C23" s="132" t="s">
        <v>243</v>
      </c>
      <c r="D23" s="132" t="s">
        <v>239</v>
      </c>
      <c r="E23" s="132" t="s">
        <v>244</v>
      </c>
      <c r="F23" s="46" t="s">
        <v>241</v>
      </c>
      <c r="G23" s="6">
        <v>19</v>
      </c>
      <c r="H23" s="9">
        <f t="shared" si="0"/>
        <v>21.714285714285715</v>
      </c>
      <c r="I23" s="7">
        <v>3.12</v>
      </c>
      <c r="J23" s="9">
        <f t="shared" si="1"/>
        <v>22.307692307692307</v>
      </c>
      <c r="K23" s="11">
        <f t="shared" si="2"/>
        <v>44.02197802197802</v>
      </c>
      <c r="L23" s="14" t="s">
        <v>607</v>
      </c>
      <c r="M23" s="47" t="s">
        <v>71</v>
      </c>
      <c r="N23" s="32"/>
    </row>
    <row r="24" spans="1:14" s="27" customFormat="1" ht="12.75">
      <c r="A24" s="37">
        <v>12</v>
      </c>
      <c r="B24" s="132" t="s">
        <v>142</v>
      </c>
      <c r="C24" s="132" t="s">
        <v>158</v>
      </c>
      <c r="D24" s="132" t="s">
        <v>189</v>
      </c>
      <c r="E24" s="132" t="s">
        <v>209</v>
      </c>
      <c r="F24" s="46" t="s">
        <v>211</v>
      </c>
      <c r="G24" s="6">
        <v>18</v>
      </c>
      <c r="H24" s="9">
        <f t="shared" si="0"/>
        <v>20.571428571428573</v>
      </c>
      <c r="I24" s="7">
        <v>3.00495238095238</v>
      </c>
      <c r="J24" s="9">
        <f t="shared" si="1"/>
        <v>23.16176470588236</v>
      </c>
      <c r="K24" s="11">
        <f t="shared" si="2"/>
        <v>43.73319327731093</v>
      </c>
      <c r="L24" s="14" t="s">
        <v>607</v>
      </c>
      <c r="M24" s="47" t="s">
        <v>71</v>
      </c>
      <c r="N24" s="32"/>
    </row>
    <row r="25" spans="1:14" s="27" customFormat="1" ht="13.5">
      <c r="A25" s="37">
        <v>13</v>
      </c>
      <c r="B25" s="132" t="s">
        <v>148</v>
      </c>
      <c r="C25" s="132" t="s">
        <v>172</v>
      </c>
      <c r="D25" s="132" t="s">
        <v>196</v>
      </c>
      <c r="E25" s="133" t="s">
        <v>200</v>
      </c>
      <c r="F25" s="46" t="s">
        <v>211</v>
      </c>
      <c r="G25" s="6">
        <v>8</v>
      </c>
      <c r="H25" s="9">
        <f t="shared" si="0"/>
        <v>9.142857142857142</v>
      </c>
      <c r="I25" s="7">
        <v>2.02</v>
      </c>
      <c r="J25" s="9">
        <f t="shared" si="1"/>
        <v>34.45544554455445</v>
      </c>
      <c r="K25" s="11">
        <f t="shared" si="2"/>
        <v>43.59830268741159</v>
      </c>
      <c r="L25" s="14" t="s">
        <v>607</v>
      </c>
      <c r="M25" s="47" t="s">
        <v>71</v>
      </c>
      <c r="N25" s="32"/>
    </row>
    <row r="26" spans="1:14" s="27" customFormat="1" ht="12.75">
      <c r="A26" s="37">
        <v>14</v>
      </c>
      <c r="B26" s="132" t="s">
        <v>149</v>
      </c>
      <c r="C26" s="132" t="s">
        <v>173</v>
      </c>
      <c r="D26" s="132" t="s">
        <v>197</v>
      </c>
      <c r="E26" s="132" t="s">
        <v>201</v>
      </c>
      <c r="F26" s="46" t="s">
        <v>211</v>
      </c>
      <c r="G26" s="6">
        <v>11</v>
      </c>
      <c r="H26" s="9">
        <f t="shared" si="0"/>
        <v>12.571428571428571</v>
      </c>
      <c r="I26" s="7">
        <v>2.36</v>
      </c>
      <c r="J26" s="9">
        <f t="shared" si="1"/>
        <v>29.491525423728813</v>
      </c>
      <c r="K26" s="11">
        <f t="shared" si="2"/>
        <v>42.062953995157386</v>
      </c>
      <c r="L26" s="14" t="s">
        <v>607</v>
      </c>
      <c r="M26" s="47" t="s">
        <v>71</v>
      </c>
      <c r="N26" s="32"/>
    </row>
    <row r="27" spans="1:14" s="27" customFormat="1" ht="12.75">
      <c r="A27" s="37">
        <v>15</v>
      </c>
      <c r="B27" s="132" t="s">
        <v>129</v>
      </c>
      <c r="C27" s="132" t="s">
        <v>151</v>
      </c>
      <c r="D27" s="132" t="s">
        <v>175</v>
      </c>
      <c r="E27" s="132" t="s">
        <v>207</v>
      </c>
      <c r="F27" s="46" t="s">
        <v>211</v>
      </c>
      <c r="G27" s="6">
        <v>9</v>
      </c>
      <c r="H27" s="9">
        <f t="shared" si="0"/>
        <v>10.285714285714286</v>
      </c>
      <c r="I27" s="7">
        <v>2.32</v>
      </c>
      <c r="J27" s="9">
        <f t="shared" si="1"/>
        <v>30</v>
      </c>
      <c r="K27" s="11">
        <f t="shared" si="2"/>
        <v>40.285714285714285</v>
      </c>
      <c r="L27" s="14" t="s">
        <v>607</v>
      </c>
      <c r="M27" s="47" t="s">
        <v>71</v>
      </c>
      <c r="N27" s="32"/>
    </row>
    <row r="28" spans="1:14" s="27" customFormat="1" ht="12.75">
      <c r="A28" s="37">
        <v>16</v>
      </c>
      <c r="B28" s="132" t="s">
        <v>142</v>
      </c>
      <c r="C28" s="132" t="s">
        <v>167</v>
      </c>
      <c r="D28" s="132" t="s">
        <v>190</v>
      </c>
      <c r="E28" s="132" t="s">
        <v>206</v>
      </c>
      <c r="F28" s="46" t="s">
        <v>211</v>
      </c>
      <c r="G28" s="6">
        <v>17</v>
      </c>
      <c r="H28" s="9">
        <f t="shared" si="0"/>
        <v>19.428571428571427</v>
      </c>
      <c r="I28" s="7">
        <v>3.45</v>
      </c>
      <c r="J28" s="9">
        <f t="shared" si="1"/>
        <v>20.173913043478258</v>
      </c>
      <c r="K28" s="11">
        <f t="shared" si="2"/>
        <v>39.60248447204968</v>
      </c>
      <c r="L28" s="14" t="s">
        <v>607</v>
      </c>
      <c r="M28" s="47" t="s">
        <v>71</v>
      </c>
      <c r="N28" s="32"/>
    </row>
    <row r="29" spans="1:14" s="27" customFormat="1" ht="12.75">
      <c r="A29" s="41">
        <v>17</v>
      </c>
      <c r="B29" s="132" t="s">
        <v>133</v>
      </c>
      <c r="C29" s="132" t="s">
        <v>155</v>
      </c>
      <c r="D29" s="132" t="s">
        <v>178</v>
      </c>
      <c r="E29" s="137" t="s">
        <v>203</v>
      </c>
      <c r="F29" s="46" t="s">
        <v>211</v>
      </c>
      <c r="G29" s="6">
        <v>9</v>
      </c>
      <c r="H29" s="9">
        <f t="shared" si="0"/>
        <v>10.285714285714286</v>
      </c>
      <c r="I29" s="7">
        <v>2.63</v>
      </c>
      <c r="J29" s="9">
        <f t="shared" si="1"/>
        <v>26.4638783269962</v>
      </c>
      <c r="K29" s="11">
        <f t="shared" si="2"/>
        <v>36.74959261271049</v>
      </c>
      <c r="L29" s="14" t="s">
        <v>607</v>
      </c>
      <c r="M29" s="47" t="s">
        <v>71</v>
      </c>
      <c r="N29" s="32"/>
    </row>
    <row r="30" spans="1:14" s="27" customFormat="1" ht="12.75">
      <c r="A30" s="37">
        <v>18</v>
      </c>
      <c r="B30" s="132" t="s">
        <v>134</v>
      </c>
      <c r="C30" s="132" t="s">
        <v>158</v>
      </c>
      <c r="D30" s="132" t="s">
        <v>180</v>
      </c>
      <c r="E30" s="137" t="s">
        <v>204</v>
      </c>
      <c r="F30" s="46" t="s">
        <v>211</v>
      </c>
      <c r="G30" s="6">
        <v>12</v>
      </c>
      <c r="H30" s="9">
        <f t="shared" si="0"/>
        <v>13.714285714285714</v>
      </c>
      <c r="I30" s="7">
        <v>3.05</v>
      </c>
      <c r="J30" s="9">
        <f t="shared" si="1"/>
        <v>22.81967213114754</v>
      </c>
      <c r="K30" s="11">
        <f t="shared" si="2"/>
        <v>36.53395784543326</v>
      </c>
      <c r="L30" s="14" t="s">
        <v>607</v>
      </c>
      <c r="M30" s="47" t="s">
        <v>71</v>
      </c>
      <c r="N30" s="32"/>
    </row>
    <row r="31" spans="1:14" s="27" customFormat="1" ht="12.75">
      <c r="A31" s="37">
        <v>19</v>
      </c>
      <c r="B31" s="132" t="s">
        <v>245</v>
      </c>
      <c r="C31" s="132" t="s">
        <v>246</v>
      </c>
      <c r="D31" s="132" t="s">
        <v>247</v>
      </c>
      <c r="E31" s="132" t="s">
        <v>248</v>
      </c>
      <c r="F31" s="46" t="s">
        <v>241</v>
      </c>
      <c r="G31" s="6">
        <v>13</v>
      </c>
      <c r="H31" s="9">
        <f t="shared" si="0"/>
        <v>14.857142857142858</v>
      </c>
      <c r="I31" s="7">
        <v>3.36</v>
      </c>
      <c r="J31" s="9">
        <f t="shared" si="1"/>
        <v>20.71428571428571</v>
      </c>
      <c r="K31" s="11">
        <f t="shared" si="2"/>
        <v>35.57142857142857</v>
      </c>
      <c r="L31" s="14" t="s">
        <v>607</v>
      </c>
      <c r="M31" s="47" t="s">
        <v>71</v>
      </c>
      <c r="N31" s="32"/>
    </row>
    <row r="32" spans="1:14" s="27" customFormat="1" ht="12.75">
      <c r="A32" s="37">
        <v>20</v>
      </c>
      <c r="B32" s="132" t="s">
        <v>238</v>
      </c>
      <c r="C32" s="132" t="s">
        <v>235</v>
      </c>
      <c r="D32" s="132" t="s">
        <v>239</v>
      </c>
      <c r="E32" s="132" t="s">
        <v>240</v>
      </c>
      <c r="F32" s="46" t="s">
        <v>241</v>
      </c>
      <c r="G32" s="6">
        <v>12</v>
      </c>
      <c r="H32" s="9">
        <f t="shared" si="0"/>
        <v>13.714285714285714</v>
      </c>
      <c r="I32" s="7">
        <v>3.45</v>
      </c>
      <c r="J32" s="9">
        <f t="shared" si="1"/>
        <v>20.173913043478258</v>
      </c>
      <c r="K32" s="11">
        <f t="shared" si="2"/>
        <v>33.88819875776397</v>
      </c>
      <c r="L32" s="14" t="s">
        <v>607</v>
      </c>
      <c r="M32" s="47" t="s">
        <v>71</v>
      </c>
      <c r="N32" s="32"/>
    </row>
    <row r="33" spans="1:14" s="27" customFormat="1" ht="13.5">
      <c r="A33" s="37">
        <v>21</v>
      </c>
      <c r="B33" s="132" t="s">
        <v>232</v>
      </c>
      <c r="C33" s="132" t="s">
        <v>228</v>
      </c>
      <c r="D33" s="132" t="s">
        <v>233</v>
      </c>
      <c r="E33" s="136">
        <v>40017</v>
      </c>
      <c r="F33" s="46" t="s">
        <v>221</v>
      </c>
      <c r="G33" s="6">
        <v>12</v>
      </c>
      <c r="H33" s="9">
        <f t="shared" si="0"/>
        <v>13.714285714285714</v>
      </c>
      <c r="I33" s="7">
        <v>3.48</v>
      </c>
      <c r="J33" s="9">
        <f t="shared" si="1"/>
        <v>20</v>
      </c>
      <c r="K33" s="11">
        <f t="shared" si="2"/>
        <v>33.714285714285715</v>
      </c>
      <c r="L33" s="14" t="s">
        <v>607</v>
      </c>
      <c r="M33" s="47" t="s">
        <v>71</v>
      </c>
      <c r="N33" s="32"/>
    </row>
    <row r="34" spans="1:14" s="27" customFormat="1" ht="13.5">
      <c r="A34" s="37">
        <v>22</v>
      </c>
      <c r="B34" s="132" t="s">
        <v>227</v>
      </c>
      <c r="C34" s="132" t="s">
        <v>228</v>
      </c>
      <c r="D34" s="132" t="s">
        <v>197</v>
      </c>
      <c r="E34" s="133" t="s">
        <v>229</v>
      </c>
      <c r="F34" s="46" t="s">
        <v>221</v>
      </c>
      <c r="G34" s="6">
        <v>12</v>
      </c>
      <c r="H34" s="9">
        <f t="shared" si="0"/>
        <v>13.714285714285714</v>
      </c>
      <c r="I34" s="7">
        <v>3.52</v>
      </c>
      <c r="J34" s="9">
        <f t="shared" si="1"/>
        <v>19.77272727272727</v>
      </c>
      <c r="K34" s="11">
        <f t="shared" si="2"/>
        <v>33.48701298701298</v>
      </c>
      <c r="L34" s="14" t="s">
        <v>607</v>
      </c>
      <c r="M34" s="47" t="s">
        <v>71</v>
      </c>
      <c r="N34" s="32"/>
    </row>
    <row r="35" spans="1:14" s="27" customFormat="1" ht="12.75">
      <c r="A35" s="37">
        <v>23</v>
      </c>
      <c r="B35" s="132" t="s">
        <v>135</v>
      </c>
      <c r="C35" s="132" t="s">
        <v>160</v>
      </c>
      <c r="D35" s="132" t="s">
        <v>179</v>
      </c>
      <c r="E35" s="132" t="s">
        <v>205</v>
      </c>
      <c r="F35" s="46" t="s">
        <v>211</v>
      </c>
      <c r="G35" s="6">
        <v>5</v>
      </c>
      <c r="H35" s="9">
        <f t="shared" si="0"/>
        <v>5.714285714285714</v>
      </c>
      <c r="I35" s="7">
        <v>3.02</v>
      </c>
      <c r="J35" s="9">
        <f t="shared" si="1"/>
        <v>23.04635761589404</v>
      </c>
      <c r="K35" s="11">
        <f t="shared" si="2"/>
        <v>28.760643330179754</v>
      </c>
      <c r="L35" s="14" t="s">
        <v>607</v>
      </c>
      <c r="M35" s="47" t="s">
        <v>71</v>
      </c>
      <c r="N35" s="32"/>
    </row>
    <row r="36" spans="1:12" ht="12.75" customHeight="1">
      <c r="A36" s="26"/>
      <c r="B36" s="168" t="s">
        <v>31</v>
      </c>
      <c r="C36" s="168"/>
      <c r="D36" s="105"/>
      <c r="E36" s="50"/>
      <c r="F36" s="16">
        <f>COUNT(E13:E35)</f>
        <v>2</v>
      </c>
      <c r="G36" s="16">
        <f>COUNTIF(G13:G35,"&gt;0")</f>
        <v>23</v>
      </c>
      <c r="H36" s="16"/>
      <c r="I36" s="16">
        <f>COUNTIF(I13:I35,"&gt;0")</f>
        <v>23</v>
      </c>
      <c r="J36" s="16"/>
      <c r="K36" s="16"/>
      <c r="L36" s="16">
        <f>COUNTIF(K13:K35,"&gt;0")</f>
        <v>23</v>
      </c>
    </row>
    <row r="37" spans="2:12" ht="12.75">
      <c r="B37" s="168" t="s">
        <v>65</v>
      </c>
      <c r="C37" s="168"/>
      <c r="D37" s="105"/>
      <c r="E37" s="50"/>
      <c r="F37" s="23"/>
      <c r="G37" s="23">
        <f>G36*100/F36</f>
        <v>1150</v>
      </c>
      <c r="H37" s="23"/>
      <c r="I37" s="23">
        <f>I36*100/F36</f>
        <v>1150</v>
      </c>
      <c r="J37" s="23"/>
      <c r="K37" s="23"/>
      <c r="L37" s="23">
        <f>L36*100/F36</f>
        <v>1150</v>
      </c>
    </row>
    <row r="38" spans="5:15" ht="12.75">
      <c r="E38" s="169" t="s">
        <v>15</v>
      </c>
      <c r="F38" s="170"/>
      <c r="G38" s="170"/>
      <c r="H38" s="170"/>
      <c r="I38" s="170"/>
      <c r="J38" s="170"/>
      <c r="K38" s="170"/>
      <c r="L38" s="167" t="s">
        <v>258</v>
      </c>
      <c r="M38" s="167"/>
      <c r="N38" s="167"/>
      <c r="O38" s="167"/>
    </row>
    <row r="39" spans="5:15" ht="12.75">
      <c r="E39" s="169" t="s">
        <v>16</v>
      </c>
      <c r="F39" s="170"/>
      <c r="G39" s="170"/>
      <c r="H39" s="170"/>
      <c r="I39" s="170"/>
      <c r="J39" s="170"/>
      <c r="K39" s="170"/>
      <c r="L39" s="167" t="s">
        <v>604</v>
      </c>
      <c r="M39" s="167"/>
      <c r="N39" s="167"/>
      <c r="O39" s="167"/>
    </row>
    <row r="40" spans="12:15" ht="12.75">
      <c r="L40" s="167" t="s">
        <v>605</v>
      </c>
      <c r="M40" s="167"/>
      <c r="N40" s="167"/>
      <c r="O40" s="167"/>
    </row>
    <row r="41" spans="12:15" ht="12.75">
      <c r="L41" s="167" t="s">
        <v>593</v>
      </c>
      <c r="M41" s="167"/>
      <c r="N41" s="167"/>
      <c r="O41" s="167"/>
    </row>
    <row r="42" spans="12:15" ht="12.75">
      <c r="L42" s="167" t="s">
        <v>606</v>
      </c>
      <c r="M42" s="167"/>
      <c r="N42" s="167"/>
      <c r="O42" s="167"/>
    </row>
    <row r="43" spans="12:15" ht="12.75">
      <c r="L43" s="1"/>
      <c r="M43" s="1"/>
      <c r="N43" s="1"/>
      <c r="O43" s="1"/>
    </row>
  </sheetData>
  <sheetProtection/>
  <mergeCells count="29">
    <mergeCell ref="L40:O40"/>
    <mergeCell ref="L41:O41"/>
    <mergeCell ref="L42:O42"/>
    <mergeCell ref="B36:C36"/>
    <mergeCell ref="B37:C37"/>
    <mergeCell ref="E38:K38"/>
    <mergeCell ref="L38:O38"/>
    <mergeCell ref="E39:K39"/>
    <mergeCell ref="L39:O39"/>
    <mergeCell ref="G10:J10"/>
    <mergeCell ref="K10:K12"/>
    <mergeCell ref="L10:L12"/>
    <mergeCell ref="M10:M12"/>
    <mergeCell ref="G11:H11"/>
    <mergeCell ref="I11:J11"/>
    <mergeCell ref="A6:B6"/>
    <mergeCell ref="C6:K6"/>
    <mergeCell ref="A7:B7"/>
    <mergeCell ref="A8:N8"/>
    <mergeCell ref="A9:C9"/>
    <mergeCell ref="E9:N9"/>
    <mergeCell ref="A1:N1"/>
    <mergeCell ref="A2:H2"/>
    <mergeCell ref="I2:N2"/>
    <mergeCell ref="F4:I4"/>
    <mergeCell ref="J4:L4"/>
    <mergeCell ref="A5:B5"/>
    <mergeCell ref="C5:K5"/>
    <mergeCell ref="L5:N5"/>
  </mergeCells>
  <printOptions/>
  <pageMargins left="0.25" right="0.2025" top="0.430312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</cp:lastModifiedBy>
  <cp:lastPrinted>2023-05-29T06:47:16Z</cp:lastPrinted>
  <dcterms:created xsi:type="dcterms:W3CDTF">1996-10-08T23:32:33Z</dcterms:created>
  <dcterms:modified xsi:type="dcterms:W3CDTF">2023-10-26T13:43:00Z</dcterms:modified>
  <cp:category/>
  <cp:version/>
  <cp:contentType/>
  <cp:contentStatus/>
</cp:coreProperties>
</file>